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1340" windowHeight="6600" activeTab="3"/>
  </bookViews>
  <sheets>
    <sheet name="目次" sheetId="1" r:id="rId1"/>
    <sheet name="売上゛実績" sheetId="2" r:id="rId2"/>
    <sheet name="年齢当て" sheetId="3" r:id="rId3"/>
    <sheet name="データｰベース" sheetId="4" r:id="rId4"/>
    <sheet name="vlookup" sheetId="5" r:id="rId5"/>
    <sheet name="2級検定" sheetId="6" r:id="rId6"/>
    <sheet name="１級検定問題" sheetId="7" r:id="rId7"/>
    <sheet name="１級検定" sheetId="8" r:id="rId8"/>
    <sheet name="関数A" sheetId="9" r:id="rId9"/>
    <sheet name="関数B" sheetId="10" r:id="rId10"/>
    <sheet name="関数C" sheetId="11" r:id="rId11"/>
  </sheets>
  <definedNames/>
  <calcPr fullCalcOnLoad="1"/>
</workbook>
</file>

<file path=xl/sharedStrings.xml><?xml version="1.0" encoding="utf-8"?>
<sst xmlns="http://schemas.openxmlformats.org/spreadsheetml/2006/main" count="824" uniqueCount="620">
  <si>
    <t>今私は或る団体の会計を仰せつかっていますが、EXCELの関数を使い会計処理を</t>
  </si>
  <si>
    <t>行い大変助かっています。私は戦前の生まれで英語は敵国の言葉としいて</t>
  </si>
  <si>
    <t>学習が無く、EXCELの関数の読み方等分かりませんでしたが、色々の関数を使って</t>
  </si>
  <si>
    <t>いるうちにSUMは合計、INTは小数点以下切り捨て整数とする等と覚えて</t>
  </si>
  <si>
    <t>いきました。昨年３級、2級、１級と検定試験に挑戦し合格できました。</t>
  </si>
  <si>
    <t>ちょっと練習すれば簡単に合格できます、どうか皆様も挑戦してみてください。</t>
  </si>
  <si>
    <t>ミニ講習目次</t>
  </si>
  <si>
    <t>①　　売　上　実　績</t>
  </si>
  <si>
    <t>②　　年　齢　当　て</t>
  </si>
  <si>
    <t>近常芳夫</t>
  </si>
  <si>
    <t>売　上　実　績　表</t>
  </si>
  <si>
    <t>CO</t>
  </si>
  <si>
    <t>担当者</t>
  </si>
  <si>
    <t>商品名</t>
  </si>
  <si>
    <t>単価</t>
  </si>
  <si>
    <t>数量</t>
  </si>
  <si>
    <t>金額</t>
  </si>
  <si>
    <t>青池宣行</t>
  </si>
  <si>
    <t>テレビ</t>
  </si>
  <si>
    <t>山岸隆史</t>
  </si>
  <si>
    <t>手塚雅之</t>
  </si>
  <si>
    <t>ステレオ</t>
  </si>
  <si>
    <t>清水清志</t>
  </si>
  <si>
    <t>ビデオ</t>
  </si>
  <si>
    <t>合計</t>
  </si>
  <si>
    <t>合　　計</t>
  </si>
  <si>
    <t>順　　位</t>
  </si>
  <si>
    <t>平　　均</t>
  </si>
  <si>
    <t>最　　大</t>
  </si>
  <si>
    <t>最　　小</t>
  </si>
  <si>
    <t>件　　数</t>
  </si>
  <si>
    <t>条件</t>
  </si>
  <si>
    <t>使用関数</t>
  </si>
  <si>
    <t>SUM</t>
  </si>
  <si>
    <t>サム</t>
  </si>
  <si>
    <t>VLOOKUP</t>
  </si>
  <si>
    <t>データｰを取り出す</t>
  </si>
  <si>
    <t>ブイルックアップ</t>
  </si>
  <si>
    <t>DSUM</t>
  </si>
  <si>
    <t>条件に該当する数値を合計する</t>
  </si>
  <si>
    <t>デイーサム</t>
  </si>
  <si>
    <t>DAVERAGE</t>
  </si>
  <si>
    <t>条件に該当する数値を平均する</t>
  </si>
  <si>
    <t>デイアベレージ</t>
  </si>
  <si>
    <t>DMAX</t>
  </si>
  <si>
    <t>条件に該当する数値の最大値を出す</t>
  </si>
  <si>
    <t>デイマックス</t>
  </si>
  <si>
    <t>DMIN</t>
  </si>
  <si>
    <t>条件に該当する数値の最小値を出す</t>
  </si>
  <si>
    <t>デイミニマム</t>
  </si>
  <si>
    <t>DCOUNT</t>
  </si>
  <si>
    <t>条件に該当する数値の件数を出す</t>
  </si>
  <si>
    <t>デイカウント</t>
  </si>
  <si>
    <t>RANK</t>
  </si>
  <si>
    <t>順位を出す</t>
  </si>
  <si>
    <t>ランク</t>
  </si>
  <si>
    <t>AVERACE</t>
  </si>
  <si>
    <t>平均値を出す</t>
  </si>
  <si>
    <t>アベレージ</t>
  </si>
  <si>
    <t>現在の日付</t>
  </si>
  <si>
    <t>&lt;今日の日付&gt;</t>
  </si>
  <si>
    <t>生年月日を入力してね</t>
  </si>
  <si>
    <t>&lt;生年月日を入力してね&gt;</t>
  </si>
  <si>
    <t>&lt;あなたの年齢はズバリ&gt;</t>
  </si>
  <si>
    <t>ﾃﾞｰﾄディフ</t>
  </si>
  <si>
    <t>トウデイ</t>
  </si>
  <si>
    <t>日を計算する場合</t>
  </si>
  <si>
    <t>TODAY()　　今日の日付を調べる</t>
  </si>
  <si>
    <t>あなたの年齢に入力</t>
  </si>
  <si>
    <t>現在の日付に入力</t>
  </si>
  <si>
    <t>TODAY()</t>
  </si>
  <si>
    <t>フォネティック</t>
  </si>
  <si>
    <t>顧客名</t>
  </si>
  <si>
    <t>日本情報処理技能検定協会　主催　文部省　後援</t>
  </si>
  <si>
    <t>50回　情報処理技能検定試験　　　１級問題</t>
  </si>
  <si>
    <t>&lt;問題&gt;</t>
  </si>
  <si>
    <t>　1.下記の&lt;入力データｰ&gt;によりね&lt;処理条件&gt;に従って表を完成しなさい。</t>
  </si>
  <si>
    <t>　2.制限時間は40分とする。ただし、印刷の時間は制限時間外とする。</t>
  </si>
  <si>
    <t>　3.処理結果(完成された表、グラフ)および書式設定は解答用紙に印刷しなさい。</t>
  </si>
  <si>
    <t>&lt;入力データｰ&gt;</t>
  </si>
  <si>
    <t>銘柄CO</t>
  </si>
  <si>
    <t>株数</t>
  </si>
  <si>
    <t>&lt;顧客名テーブル&gt;</t>
  </si>
  <si>
    <t>&lt;計算式&gt;</t>
  </si>
  <si>
    <t>約定代金=単価×株数</t>
  </si>
  <si>
    <t>小川真希</t>
  </si>
  <si>
    <t>手数料=約定代金×一定の率(&lt;速算表&gt;参照)</t>
  </si>
  <si>
    <t>佐藤さおり</t>
  </si>
  <si>
    <t>消費税=手数料×0.05</t>
  </si>
  <si>
    <t>田中大介</t>
  </si>
  <si>
    <t>支払金額=約定代金＋手数料＋消費税</t>
  </si>
  <si>
    <t>近藤真一郎</t>
  </si>
  <si>
    <t>※手数料・消費税は整数未満切り捨てとする</t>
  </si>
  <si>
    <t>&lt;銘柄テーブル&gt;</t>
  </si>
  <si>
    <t>&lt;速算表&gt;</t>
  </si>
  <si>
    <t>銘柄</t>
  </si>
  <si>
    <t>約定代金</t>
  </si>
  <si>
    <t>手数料</t>
  </si>
  <si>
    <t>大西食品</t>
  </si>
  <si>
    <t>約定代金×0.01</t>
  </si>
  <si>
    <t>明治工業</t>
  </si>
  <si>
    <t>500001～700000</t>
  </si>
  <si>
    <t>約定代金×0.009+500</t>
  </si>
  <si>
    <t>ABC証券</t>
  </si>
  <si>
    <t>700001～1000000</t>
  </si>
  <si>
    <t>約定代金×0.008+1200</t>
  </si>
  <si>
    <t>中村不動産</t>
  </si>
  <si>
    <t>1000001～3000000</t>
  </si>
  <si>
    <t>約定代金×0.0068+2400</t>
  </si>
  <si>
    <t>3000001～5000000</t>
  </si>
  <si>
    <t>約定代金×0.0065+3300</t>
  </si>
  <si>
    <t>5000001～10000000</t>
  </si>
  <si>
    <t>約定代金×0.005＋10800</t>
  </si>
  <si>
    <t>10000001～30000000</t>
  </si>
  <si>
    <t>約定代金×0.0045+15800</t>
  </si>
  <si>
    <t>&lt;処理条件&gt;</t>
  </si>
  <si>
    <t>　　1.　&lt;出力形式1&gt;のような株式支払金額一覧表を作成しなさい。(--の部分は空白とする)</t>
  </si>
  <si>
    <t>　　2.　顧客名、銘柄はそれぞれCO・銘柄COをもとに&lt;顧客名テーブル&gt;・&lt;銘柄テーブル&gt;を表検索(表引き)しなさい。</t>
  </si>
  <si>
    <t>　　3.　計算は&lt;計算式&gt;・&lt;速算表&gt;を参照しなさい。</t>
  </si>
  <si>
    <t>　　4.　合計と平均(整数未満切り捨て)をもとめなさい。</t>
  </si>
  <si>
    <t>　　5.　&lt;出力形式1&gt;と同じ形式で、ABC証券の支払金額が9,000,000以下を抽出しなさい。</t>
  </si>
  <si>
    <t>　　　　表題は"株式支払金額一覧表(ABC証券・支払金額9,000,000円以下)"とし、支払金額の多い順に並び替えなさい。</t>
  </si>
  <si>
    <t>　　6.　株式支払金額一覧表をもとに&lt;出力形式2&gt;・&lt;出力形式3&gt;のようなデータｰ処理をしなさい。</t>
  </si>
  <si>
    <t>　　7.　けい線の太線と細線を区分する。(外線は太線とする)</t>
  </si>
  <si>
    <t>　　8.　&lt;出力形式2&gt;の手数料を顧客名別に縦棒グラフにしなさい。タイトルは"顧客別集計表"とし、凡例は"手数料"とする。</t>
  </si>
  <si>
    <t>　　9.　&lt;顧客名テーブル&gt;・&lt;銘柄テーブル&gt;をいんさつしなさい。(表の形式は問わない)</t>
  </si>
  <si>
    <t>　　10.すべての表の書式設定を印刷しなさい。ただし&lt;出力形式1&gt;の2つの表はデータｰの最後の行と合計・平均の行のみでよい。</t>
  </si>
  <si>
    <t>&lt;出力形式1&gt;</t>
  </si>
  <si>
    <t>株　式　支　払　金　額　一　覧　表</t>
  </si>
  <si>
    <t>株式</t>
  </si>
  <si>
    <t>約定金額</t>
  </si>
  <si>
    <t>消費税</t>
  </si>
  <si>
    <t>支払金額</t>
  </si>
  <si>
    <t>(　途　　中　　省　　略　)</t>
  </si>
  <si>
    <t>&lt;出力形式2&gt;</t>
  </si>
  <si>
    <t>顧客別集計表</t>
  </si>
  <si>
    <t>1～500000</t>
  </si>
  <si>
    <t>&lt;出力形式3&gt;</t>
  </si>
  <si>
    <t>支払金額が6,000,000円以下の中での消費税の合計</t>
  </si>
  <si>
    <t>単価が900円以下の中での手数料の最大値</t>
  </si>
  <si>
    <t>約定金額が4,000,000円以上の中での株式の最小値</t>
  </si>
  <si>
    <t>明治工業の支払金額の合計</t>
  </si>
  <si>
    <t>関  数  一  覧  表</t>
  </si>
  <si>
    <t>関　数　内　容</t>
  </si>
  <si>
    <t>関     数</t>
  </si>
  <si>
    <t>式　　   　例</t>
  </si>
  <si>
    <t>合計する</t>
  </si>
  <si>
    <t>数値を合計する</t>
  </si>
  <si>
    <t>SUM(A1:A10)</t>
  </si>
  <si>
    <t>SUMIF</t>
  </si>
  <si>
    <t>サムイフ</t>
  </si>
  <si>
    <t>SUMIF(A1*A10,"優",B1:B10)</t>
  </si>
  <si>
    <t>ディ－サム</t>
  </si>
  <si>
    <t>DSUM(A5:C50,3,A1:20)</t>
  </si>
  <si>
    <t>切り上げ/切り捨て/４捨５入する</t>
  </si>
  <si>
    <t>小数点以下を切り捨てて整数にする</t>
  </si>
  <si>
    <t>INT</t>
  </si>
  <si>
    <t>イント</t>
  </si>
  <si>
    <t>INT(592*1.05)→62.1</t>
  </si>
  <si>
    <t>指定した桁数になるように四捨五入する</t>
  </si>
  <si>
    <t>ROUND</t>
  </si>
  <si>
    <t>ラウンド</t>
  </si>
  <si>
    <t>ROUND(1963.27,1)→1963.3</t>
  </si>
  <si>
    <t>指定した桁数になるように切り捨てる</t>
  </si>
  <si>
    <t>ROUNDDOWN</t>
  </si>
  <si>
    <t>ラウンドダウン</t>
  </si>
  <si>
    <t>ROUNDDOWN(1963.27,1)→1963.2</t>
  </si>
  <si>
    <t>指定した桁数になるように切り上げる</t>
  </si>
  <si>
    <t>ROUNDUP</t>
  </si>
  <si>
    <t>ラウンドアップ</t>
  </si>
  <si>
    <t>ROUNDUP(1963.27,1)→1963.3</t>
  </si>
  <si>
    <t>指定した倍数になるように切り捨てる</t>
  </si>
  <si>
    <t>FLOOR</t>
  </si>
  <si>
    <t>フムア</t>
  </si>
  <si>
    <t>FLOOR(50,12)→48</t>
  </si>
  <si>
    <t>指定した倍数になるように切り上げる</t>
  </si>
  <si>
    <t>CEILING</t>
  </si>
  <si>
    <t>セイリング</t>
  </si>
  <si>
    <t>CEILING(50,12)→60</t>
  </si>
  <si>
    <t>抽出データ－を集計する</t>
  </si>
  <si>
    <t>RANK(A1,A1:A10)</t>
  </si>
  <si>
    <t>n番目に大きい値を調べる</t>
  </si>
  <si>
    <t>LARGE</t>
  </si>
  <si>
    <t>ラージ</t>
  </si>
  <si>
    <t>LARGE(A1:A!0,2)</t>
  </si>
  <si>
    <t>n番目に小さい値を調べる</t>
  </si>
  <si>
    <t>SMALL</t>
  </si>
  <si>
    <t>スモール</t>
  </si>
  <si>
    <t>SMALL(A1:A10,2)</t>
  </si>
  <si>
    <t>最大値を調べる</t>
  </si>
  <si>
    <t>MAX</t>
  </si>
  <si>
    <t>マックス</t>
  </si>
  <si>
    <t>MAX(A1:A10)</t>
  </si>
  <si>
    <t>最小値を調べる</t>
  </si>
  <si>
    <t>MIN</t>
  </si>
  <si>
    <t>ミニマム</t>
  </si>
  <si>
    <t>MIN(A1:A10)</t>
  </si>
  <si>
    <t>条件に該当する数値の最大値を調べる</t>
  </si>
  <si>
    <t>ディーマックス</t>
  </si>
  <si>
    <t>DMAQX(A5:C50,3,A1:C2)</t>
  </si>
  <si>
    <t>条件に該当する数値の最小値を調べる</t>
  </si>
  <si>
    <t>ディーミニマム</t>
  </si>
  <si>
    <t>DMIN(A5:C50,3,A1:C2)</t>
  </si>
  <si>
    <t>基本的な統計量を計算する</t>
  </si>
  <si>
    <t>サンプルから標準偏差を計算する</t>
  </si>
  <si>
    <t>STDEV</t>
  </si>
  <si>
    <t>エスティーデブ</t>
  </si>
  <si>
    <t>STDEV(A1:A10)</t>
  </si>
  <si>
    <t>母集団から標準偏差を計算する</t>
  </si>
  <si>
    <t>STDEVP</t>
  </si>
  <si>
    <t>エスティーデブビー</t>
  </si>
  <si>
    <t>STDEVP(A1:A10)</t>
  </si>
  <si>
    <t>数値の中央値を計算する</t>
  </si>
  <si>
    <t>MEDIAN</t>
  </si>
  <si>
    <t>メジアン</t>
  </si>
  <si>
    <t>MEDIAN(A1:A10)</t>
  </si>
  <si>
    <t>相関を計算する</t>
  </si>
  <si>
    <t>CORREL</t>
  </si>
  <si>
    <t>コレル</t>
  </si>
  <si>
    <t>CORREL(A1:A10,B1:B10)</t>
  </si>
  <si>
    <t>個数を数える</t>
  </si>
  <si>
    <t>数値を数える</t>
  </si>
  <si>
    <t>COUNT</t>
  </si>
  <si>
    <t>カウント</t>
  </si>
  <si>
    <t>COUNT(A1:A10)</t>
  </si>
  <si>
    <t>数値や文字列などのデータ－を数える</t>
  </si>
  <si>
    <t>COUNTA</t>
  </si>
  <si>
    <t>カウントエー</t>
  </si>
  <si>
    <t>COUNTA(A1:A10)</t>
  </si>
  <si>
    <t>条件に該当する文字列や数値などのデータ－の個数を数える</t>
  </si>
  <si>
    <t>DCOUNTA</t>
  </si>
  <si>
    <t>ディーカウントエー</t>
  </si>
  <si>
    <t>DCOUNTA(A5*C50,3,A1:C20)</t>
  </si>
  <si>
    <t>空白セルを数える</t>
  </si>
  <si>
    <t>COUNTBLANK</t>
  </si>
  <si>
    <t>カウントブランク</t>
  </si>
  <si>
    <t>COUNTBLANK(A1:A10)</t>
  </si>
  <si>
    <t>条件に該当する数値の個数を数える</t>
  </si>
  <si>
    <t>ディーカウント</t>
  </si>
  <si>
    <t>DCOUNT(A5:C50,3,A1:C2)</t>
  </si>
  <si>
    <t>COUNTIF</t>
  </si>
  <si>
    <t>カウントイフ</t>
  </si>
  <si>
    <t>COUNTIF(A1:A10,"&gt;=60")</t>
  </si>
  <si>
    <t>平均する</t>
  </si>
  <si>
    <t>数値の平均を計算する</t>
  </si>
  <si>
    <t>AVERAGE</t>
  </si>
  <si>
    <t>AVERAGE(A1:A10)</t>
  </si>
  <si>
    <t>条件に該当する数値の平均を計算する</t>
  </si>
  <si>
    <t>ディーアベレージ</t>
  </si>
  <si>
    <t>DAVERAGE(A5:C50,3,A1:C2)</t>
  </si>
  <si>
    <t>日付や時刻を求める</t>
  </si>
  <si>
    <t>年月日の数値を（シリアル値）にする</t>
  </si>
  <si>
    <t>DATE</t>
  </si>
  <si>
    <t>デイト</t>
  </si>
  <si>
    <t>DATE(2002,2,14)</t>
  </si>
  <si>
    <t>時分秒の数値を時刻（シリアル値）にする</t>
  </si>
  <si>
    <t>TIME</t>
  </si>
  <si>
    <t>タイム</t>
  </si>
  <si>
    <t>TIME(15,25,0)</t>
  </si>
  <si>
    <t>今日の日付を調べる</t>
  </si>
  <si>
    <t>日付から年を取り出す</t>
  </si>
  <si>
    <t>YEAR(シリアル値)</t>
  </si>
  <si>
    <t>イヤー</t>
  </si>
  <si>
    <t>YEAR("2002/2/14")→2002</t>
  </si>
  <si>
    <t>日付から月を取り出す</t>
  </si>
  <si>
    <t>MONTEH</t>
  </si>
  <si>
    <t>マンス</t>
  </si>
  <si>
    <t>MONTEH("2002/2/14")→2</t>
  </si>
  <si>
    <t>日付から日を取り出す</t>
  </si>
  <si>
    <t>DAY(シリアス値)</t>
  </si>
  <si>
    <t>デイ</t>
  </si>
  <si>
    <t>DAY(2002,2,14)→14</t>
  </si>
  <si>
    <t>日付から曜日を調べる</t>
  </si>
  <si>
    <t>WEEKDAY</t>
  </si>
  <si>
    <t>ウイ－クデイ</t>
  </si>
  <si>
    <t>WEEKDAY("2002/2/14")→5</t>
  </si>
  <si>
    <t>時刻から時を取り出す</t>
  </si>
  <si>
    <t>HOUR</t>
  </si>
  <si>
    <t>アワー</t>
  </si>
  <si>
    <t>HOUR("15:25")→15</t>
  </si>
  <si>
    <t>時刻から分を取り出す</t>
  </si>
  <si>
    <t>MINUTE</t>
  </si>
  <si>
    <t>ミニット</t>
  </si>
  <si>
    <t>MINUTE("15:25")→25</t>
  </si>
  <si>
    <t>文字やふりがなを取り出す</t>
  </si>
  <si>
    <t>ふりがいを表示する</t>
  </si>
  <si>
    <t>PHONETIC</t>
  </si>
  <si>
    <t>PHONETIC(A1)</t>
  </si>
  <si>
    <t>文字数を数える</t>
  </si>
  <si>
    <t>LEN</t>
  </si>
  <si>
    <t>レングス</t>
  </si>
  <si>
    <t>LEN("岡山県倉敷市")→6</t>
  </si>
  <si>
    <t>文字列の先頭から文字を取り出す</t>
  </si>
  <si>
    <t>LEFT</t>
  </si>
  <si>
    <t>レフト</t>
  </si>
  <si>
    <t>LEF("岡山県倉敷市",3)→岡山県</t>
  </si>
  <si>
    <t>文字列の末尾から文字を取り出す</t>
  </si>
  <si>
    <t>RIGHT</t>
  </si>
  <si>
    <t>ライト</t>
  </si>
  <si>
    <t>RIGHT("岡山県倉敷市",3)→倉敷市</t>
  </si>
  <si>
    <t>指定した位置から文字を取り出す</t>
  </si>
  <si>
    <t>MID</t>
  </si>
  <si>
    <t>ミドル</t>
  </si>
  <si>
    <t>MID("岡山県倉敷市",3,2)→倉敷</t>
  </si>
  <si>
    <t>期間など計算する</t>
  </si>
  <si>
    <t>n月か前またわ後の日付を求める</t>
  </si>
  <si>
    <t>EDATE</t>
  </si>
  <si>
    <t>イーデイト</t>
  </si>
  <si>
    <t>EDATE("2002/2/14")→2002/4/14</t>
  </si>
  <si>
    <t>nか月前またわ後の月末の日付を求める</t>
  </si>
  <si>
    <t>DEMONTH</t>
  </si>
  <si>
    <t>イーオーマンス</t>
  </si>
  <si>
    <t>EOMONTH("2002/2/14",2)→2002/4/30</t>
  </si>
  <si>
    <t>期間の日数や月数・年数など計算する</t>
  </si>
  <si>
    <t>DATEDIF</t>
  </si>
  <si>
    <t>デートディフ</t>
  </si>
  <si>
    <t>DATEDIF("1972/5/13","2002/1/15","y")</t>
  </si>
  <si>
    <t>引数　　"y" 期間内の満年数を計算する</t>
  </si>
  <si>
    <t>　　　　　"m"期間内の満月数を計算する</t>
  </si>
  <si>
    <t>　　　　　"d"期間内の満日数を計算する</t>
  </si>
  <si>
    <t>　　　　　"ym"年で割り切れない余りの月数を計算する</t>
  </si>
  <si>
    <t>　　　　　"yd"年で割り切れない余りの日数を計算する</t>
  </si>
  <si>
    <t>　　　　　"md"月で割り切れない余りの日数を計算する</t>
  </si>
  <si>
    <t>文字列を変換する</t>
  </si>
  <si>
    <t>余分なスペースを取り除く</t>
  </si>
  <si>
    <t>TRIM</t>
  </si>
  <si>
    <t>トリム</t>
  </si>
  <si>
    <t>TRIM("   岡山県倉敷市　　")→"岡山県倉敷市"</t>
  </si>
  <si>
    <t>全角の英数カナを半角の英数カナにする</t>
  </si>
  <si>
    <t>ASC</t>
  </si>
  <si>
    <t>アスキー</t>
  </si>
  <si>
    <t>ASC("64ビットのPC")→"64ビットのpc"</t>
  </si>
  <si>
    <t>半角の英数カナを全角の英数カナにする</t>
  </si>
  <si>
    <t>JIS</t>
  </si>
  <si>
    <t>ジス</t>
  </si>
  <si>
    <t>JES("64ビットのPC")→"64ビットのPC"</t>
  </si>
  <si>
    <t>大文字の英字を小文字にする</t>
  </si>
  <si>
    <t>LOWER</t>
  </si>
  <si>
    <t>ロウア－</t>
  </si>
  <si>
    <t>LOWER("WindowsとOffice")</t>
  </si>
  <si>
    <t>小文字の英字を大文字にする</t>
  </si>
  <si>
    <t>UPPER</t>
  </si>
  <si>
    <t>アッパー</t>
  </si>
  <si>
    <t>UPPER("WindowsとOffice")</t>
  </si>
  <si>
    <t>数値を３桁区切りのカンマ付きの文字列にする</t>
  </si>
  <si>
    <t>FIXED</t>
  </si>
  <si>
    <t>フィックスド</t>
  </si>
  <si>
    <t>FIXED(19800,0)→19,800</t>
  </si>
  <si>
    <t>数値を表示形式付きの文字列にする</t>
  </si>
  <si>
    <t>TEXT</t>
  </si>
  <si>
    <t>テウスト</t>
  </si>
  <si>
    <t>TEXT(19800,"###0")→"19,800"</t>
  </si>
  <si>
    <t>数値として認識出来る文字列を数値データ－にする</t>
  </si>
  <si>
    <t>VALUE</t>
  </si>
  <si>
    <t>バリュー</t>
  </si>
  <si>
    <t>VALUE("\19,800")→19800</t>
  </si>
  <si>
    <t>文字を検索/置き換える</t>
  </si>
  <si>
    <t>指定した文字が何文字目に入力されいるかを調べる</t>
  </si>
  <si>
    <t>FIND</t>
  </si>
  <si>
    <t>ファインド</t>
  </si>
  <si>
    <t>FIND("都","東京都港区",1)→3</t>
  </si>
  <si>
    <t>指定した文字を別の文字に置き換える</t>
  </si>
  <si>
    <t>SUBSTITUTE</t>
  </si>
  <si>
    <t>サブスティテュート</t>
  </si>
  <si>
    <t>SUBSTITUTE("㈱ヤマト","㈱","株式会社")→"株式会社ヤマト"</t>
  </si>
  <si>
    <t>指定した回数だけ文字列を繰り返す</t>
  </si>
  <si>
    <t>REPT</t>
  </si>
  <si>
    <t>リビート</t>
  </si>
  <si>
    <t>REPT("☆",3)→"☆☆☆"</t>
  </si>
  <si>
    <t>データをチェックする</t>
  </si>
  <si>
    <t>セルが空白かどうか調べる</t>
  </si>
  <si>
    <t>ISBLANK</t>
  </si>
  <si>
    <t>イズブランク</t>
  </si>
  <si>
    <t>IF(ISBLANK(A1),"",A1*B1)</t>
  </si>
  <si>
    <t>横に入力されている表からデータ－を取り出す</t>
  </si>
  <si>
    <t>HLOOKUP</t>
  </si>
  <si>
    <t>エイチルックアップ</t>
  </si>
  <si>
    <t>HLOOKUP(100,A1:J2,2,FALSE)</t>
  </si>
  <si>
    <t>縦に入力されている表からデータを取り出す</t>
  </si>
  <si>
    <t>VLOOKUP(100,A1,B10,2,FALSE)</t>
  </si>
  <si>
    <t>計算結果がエラーになるかどうかを調べる</t>
  </si>
  <si>
    <t>ISERROR</t>
  </si>
  <si>
    <t>イズエラー</t>
  </si>
  <si>
    <t>IF(ISERROR(FIND("都",A1,1)),"",FIND("都",A1,1))</t>
  </si>
  <si>
    <t>データが表の何番目に入力されているかを調べる</t>
  </si>
  <si>
    <t>MATCH</t>
  </si>
  <si>
    <t>マッチ</t>
  </si>
  <si>
    <t>MATCH(100,A1:A10,0)</t>
  </si>
  <si>
    <t>表のm行n列目のデータを取り出す</t>
  </si>
  <si>
    <t>INDEX</t>
  </si>
  <si>
    <t>インデックス</t>
  </si>
  <si>
    <t>INDEX(A1:E10,5,3)</t>
  </si>
  <si>
    <t>条件判断を行う</t>
  </si>
  <si>
    <t>条件によって処理を変える</t>
  </si>
  <si>
    <t>IF</t>
  </si>
  <si>
    <t>イフ</t>
  </si>
  <si>
    <t>IF(A1&gt;=60,"合格","不合格")</t>
  </si>
  <si>
    <t>すべての条件に該当するかどうかを調べる</t>
  </si>
  <si>
    <t>AND</t>
  </si>
  <si>
    <t>アンド</t>
  </si>
  <si>
    <t>IF(AND(A1&gt;=60,A1&lt;80),"良","")</t>
  </si>
  <si>
    <t>どれか１っでも条件に該当するかどうかを調べる</t>
  </si>
  <si>
    <t>OR</t>
  </si>
  <si>
    <t>オア</t>
  </si>
  <si>
    <t>IF(OR(A1="A",A1="B"),"上位","下位")</t>
  </si>
  <si>
    <t>関　　数　　内　　容</t>
  </si>
  <si>
    <t>関　　数</t>
  </si>
  <si>
    <t>式　　　　　例</t>
  </si>
  <si>
    <t>積立/ロ－ンなどを計算する</t>
  </si>
  <si>
    <t>満期額などの将来価値を計算する</t>
  </si>
  <si>
    <t>FV</t>
  </si>
  <si>
    <t>エフブイ</t>
  </si>
  <si>
    <t>FV(2%/12.5*,-30000,-1000000,1)</t>
  </si>
  <si>
    <t>元金や借入額などの現在価値を計算する</t>
  </si>
  <si>
    <t>PV</t>
  </si>
  <si>
    <t>ピーブイ</t>
  </si>
  <si>
    <t>PV(2%/12.5*12,130000,3000000,)</t>
  </si>
  <si>
    <t>積立期間や返済回数を計算する</t>
  </si>
  <si>
    <t>NPER</t>
  </si>
  <si>
    <t>エヌバー</t>
  </si>
  <si>
    <t>NPER(2%/12,-30000,-1000000,3000000,1)</t>
  </si>
  <si>
    <t>毎月の積立額や返済額を計算する</t>
  </si>
  <si>
    <t>PMT</t>
  </si>
  <si>
    <t>ピーエムティー</t>
  </si>
  <si>
    <t>PMT(17.69%/12,36,500000,0,0)→17.999</t>
  </si>
  <si>
    <t>指定した期の元金分の金額を計算する</t>
  </si>
  <si>
    <t>PPMT</t>
  </si>
  <si>
    <t>ピービーエムティー</t>
  </si>
  <si>
    <t>PPMT(17.695/12,1,36,500000,0,0)→10,628</t>
  </si>
  <si>
    <t>指定した期の金利分を計算する</t>
  </si>
  <si>
    <t>IPMT</t>
  </si>
  <si>
    <t>アィビーエムティー</t>
  </si>
  <si>
    <t>IPMT(17.69%/12,1,36,500000,0,0)→7.371</t>
  </si>
  <si>
    <t>エラーの種類と対処方法</t>
  </si>
  <si>
    <t>セルにデータ－表示が出来ない</t>
  </si>
  <si>
    <t>######</t>
  </si>
  <si>
    <t>イゲタ</t>
  </si>
  <si>
    <t>列幅を広げたり、セルを結合しセル巾を広げる</t>
  </si>
  <si>
    <t>数値を０もしくは空白セルで割っている</t>
  </si>
  <si>
    <t>#DIV/O!</t>
  </si>
  <si>
    <t>ディブゼロ</t>
  </si>
  <si>
    <t>①数値を０で割っている</t>
  </si>
  <si>
    <t>数値を０で割っているかIF関数を追加する</t>
  </si>
  <si>
    <t>②数値を空白セルで割っている</t>
  </si>
  <si>
    <t>数値を空白セルで割っているかIF関数を追加する</t>
  </si>
  <si>
    <t>③AVERAGE統計関数で引数に数値入力されていない</t>
  </si>
  <si>
    <t>数値を入力する</t>
  </si>
  <si>
    <t>該当するデータ－が見つからない</t>
  </si>
  <si>
    <t xml:space="preserve">#N/A </t>
  </si>
  <si>
    <t>エヌエー</t>
  </si>
  <si>
    <t>①VLOOKUP関数で検索値のデータ－が表の中に見つからない</t>
  </si>
  <si>
    <t>ISERROR関数で調べるIF関数を追加する</t>
  </si>
  <si>
    <t>関数名や範囲に付けた名前が間違っている</t>
  </si>
  <si>
    <t>ネーム</t>
  </si>
  <si>
    <t>関 数 一 覧 表</t>
  </si>
  <si>
    <t>DATEDIF(D10,D7,"ｙ")&amp;"歳"&amp;DATEDIF(D10,D7,"ｙｍ")&amp;"ヶ月"&amp;"ですね"</t>
  </si>
  <si>
    <t>※DATEDIF(D10,D7,"md")&amp;"日"&amp;"ですね"</t>
  </si>
  <si>
    <t>合  計</t>
  </si>
  <si>
    <t>平  均</t>
  </si>
  <si>
    <t>平　　均</t>
  </si>
  <si>
    <t>４５２０２　２級　近常芳夫</t>
  </si>
  <si>
    <t>利　用　者　数　一　覧　表　(上期)</t>
  </si>
  <si>
    <t>コード</t>
  </si>
  <si>
    <t>ショールーム</t>
  </si>
  <si>
    <t>午前</t>
  </si>
  <si>
    <t>午後</t>
  </si>
  <si>
    <t>利用者数合計</t>
  </si>
  <si>
    <t>構成比率</t>
  </si>
  <si>
    <t>評価</t>
  </si>
  <si>
    <t>小鳥町ビル</t>
  </si>
  <si>
    <t>国際観光</t>
  </si>
  <si>
    <t>アポロ地下街</t>
  </si>
  <si>
    <t>和泉展示場</t>
  </si>
  <si>
    <t>日新デザイン広場</t>
  </si>
  <si>
    <t>小出ショールーム</t>
  </si>
  <si>
    <t>利　用　者　数　一　覧　表　(下期)</t>
  </si>
  <si>
    <t>利　用　者　数　一　覧　表　(総括)</t>
  </si>
  <si>
    <t>上期</t>
  </si>
  <si>
    <t>下期</t>
  </si>
  <si>
    <t>伸び率</t>
  </si>
  <si>
    <t>判定</t>
  </si>
  <si>
    <t>A</t>
  </si>
  <si>
    <t>C</t>
  </si>
  <si>
    <t>B</t>
  </si>
  <si>
    <t>株 式 支 払 金 額 一 覧 表</t>
  </si>
  <si>
    <t>CO</t>
  </si>
  <si>
    <t>顧客名</t>
  </si>
  <si>
    <t>銘柄CO</t>
  </si>
  <si>
    <t>銘柄</t>
  </si>
  <si>
    <t>単価</t>
  </si>
  <si>
    <t>株数</t>
  </si>
  <si>
    <t>約定代金</t>
  </si>
  <si>
    <t>手数料</t>
  </si>
  <si>
    <t>消費税</t>
  </si>
  <si>
    <t>支払金額</t>
  </si>
  <si>
    <t>合　　計</t>
  </si>
  <si>
    <t>速算表</t>
  </si>
  <si>
    <t>銘柄テーブル</t>
  </si>
  <si>
    <t>顧客テーブル</t>
  </si>
  <si>
    <t>CO</t>
  </si>
  <si>
    <t>大西食品</t>
  </si>
  <si>
    <t>小川　真希</t>
  </si>
  <si>
    <t>明治工業</t>
  </si>
  <si>
    <t>佐藤 さおり</t>
  </si>
  <si>
    <t>ABC証券</t>
  </si>
  <si>
    <t>田中　大介</t>
  </si>
  <si>
    <t>中村不動産</t>
  </si>
  <si>
    <t>近藤　真一郎</t>
  </si>
  <si>
    <t>CO</t>
  </si>
  <si>
    <t>近藤　真一郎</t>
  </si>
  <si>
    <t>佐藤 さおり</t>
  </si>
  <si>
    <t>合計</t>
  </si>
  <si>
    <t>顧客別集計表</t>
  </si>
  <si>
    <t>支払金額が6000000円以下の中での消費税の合計</t>
  </si>
  <si>
    <t>単価が900円以下の中での手数料の最大値</t>
  </si>
  <si>
    <t>約定代金が4000000円以上の中での株数の最小値</t>
  </si>
  <si>
    <t>明治工業の支払金額の合計</t>
  </si>
  <si>
    <t>&lt;=6000000</t>
  </si>
  <si>
    <t>&lt;=900</t>
  </si>
  <si>
    <t>&gt;=4000000</t>
  </si>
  <si>
    <t>VLOOKUP(C14,$A$27:$B$30,2)</t>
  </si>
  <si>
    <t>VLOOKUP(A3,$E$27:$E$30,2)</t>
  </si>
  <si>
    <t>INT(VLOOKUP(G3,$G$26:$G$32,2))+VLOOKUP(G3,$g$26:$G$32,3)</t>
  </si>
  <si>
    <t>DSUM($A$2:$J$20,I34,G48,G49)</t>
  </si>
  <si>
    <t>DMAX($A$2:$J$20,H34,G50,G51)</t>
  </si>
  <si>
    <t>DMIN($A$2:$J$20,F34,G52,G53)</t>
  </si>
  <si>
    <t>株式支払金額一覧表(ABC証券・支払金額9,000,000円以下)</t>
  </si>
  <si>
    <t>データｰの抽出</t>
  </si>
  <si>
    <t>メニューバーのデータｰ内フイルターのオールﾌｲルター使用</t>
  </si>
  <si>
    <t>ブイルックアップ</t>
  </si>
  <si>
    <t>イント</t>
  </si>
  <si>
    <t>デーサム</t>
  </si>
  <si>
    <t>デーマックス</t>
  </si>
  <si>
    <t>デーミニマム</t>
  </si>
  <si>
    <t>使用関数</t>
  </si>
  <si>
    <t>データｰベース関数</t>
  </si>
  <si>
    <t>データｰベース関数を用いて、担当者別の合計、平均、最大値、最小値、件数を求めましょう</t>
  </si>
  <si>
    <t>担当者</t>
  </si>
  <si>
    <t>商品名</t>
  </si>
  <si>
    <t>数量</t>
  </si>
  <si>
    <t>金額</t>
  </si>
  <si>
    <t>青池宣行</t>
  </si>
  <si>
    <t>テレビ</t>
  </si>
  <si>
    <t>山岸隆史</t>
  </si>
  <si>
    <t>テレビ</t>
  </si>
  <si>
    <t>手塚雅之</t>
  </si>
  <si>
    <t>ステレオ</t>
  </si>
  <si>
    <t>清水清志</t>
  </si>
  <si>
    <t>テレビ</t>
  </si>
  <si>
    <t>ビデオ</t>
  </si>
  <si>
    <t>ビデオ</t>
  </si>
  <si>
    <t>ステレオ</t>
  </si>
  <si>
    <t>テレビ</t>
  </si>
  <si>
    <t>ステレオ</t>
  </si>
  <si>
    <t>ステレオ</t>
  </si>
  <si>
    <t>ビデオ</t>
  </si>
  <si>
    <t>ビデオ</t>
  </si>
  <si>
    <t>=</t>
  </si>
  <si>
    <t>DSUM($A$3:$E$24,$E$4,A36:A37)</t>
  </si>
  <si>
    <t>平均</t>
  </si>
  <si>
    <t>DAVERAG($A$3:$E$24,$E$4,A36:A37)</t>
  </si>
  <si>
    <t>最大</t>
  </si>
  <si>
    <t>DMAX($A$3:$E$24,$E$4,A36:A37)</t>
  </si>
  <si>
    <t>最小</t>
  </si>
  <si>
    <t>DMIN($A$3:$E$24,$E$4,A36:A37)</t>
  </si>
  <si>
    <t>件数</t>
  </si>
  <si>
    <t>DCOUNT($A$3:$E$24,$E$4,A36:A37)</t>
  </si>
  <si>
    <t>条件</t>
  </si>
  <si>
    <t>VLOOKUP関数</t>
  </si>
  <si>
    <t>注　　文　　伝　　票</t>
  </si>
  <si>
    <t>コード</t>
  </si>
  <si>
    <t>メニュー</t>
  </si>
  <si>
    <t>単　　価</t>
  </si>
  <si>
    <t>数　　量</t>
  </si>
  <si>
    <t>金　　額</t>
  </si>
  <si>
    <t>R010</t>
  </si>
  <si>
    <t>R011</t>
  </si>
  <si>
    <t>R012</t>
  </si>
  <si>
    <t>R013</t>
  </si>
  <si>
    <t>R014</t>
  </si>
  <si>
    <t>IF(A9="","",VLOOKUP(A9,$A$18:$C$22,3)</t>
  </si>
  <si>
    <t>IF(A9="","",VLOOKUP(A9,$A$18:$C$22,2)</t>
  </si>
  <si>
    <t>コード</t>
  </si>
  <si>
    <t>メニュー</t>
  </si>
  <si>
    <t>R010</t>
  </si>
  <si>
    <t>醤油ラーメン</t>
  </si>
  <si>
    <t>R011</t>
  </si>
  <si>
    <t>味噌ラーメン</t>
  </si>
  <si>
    <t>R012</t>
  </si>
  <si>
    <t>しおラーメン</t>
  </si>
  <si>
    <t>R013</t>
  </si>
  <si>
    <t>海鮮ラーメン</t>
  </si>
  <si>
    <t>R014</t>
  </si>
  <si>
    <t>ねぎラーメン</t>
  </si>
  <si>
    <t>年月日を揃える、誕生日を和暦に表示</t>
  </si>
  <si>
    <t>SUBSTITUTE(TEXT(B4,"yyy/mm/dd"),"/","/")</t>
  </si>
  <si>
    <t>TEXT(C6,"ggge年")</t>
  </si>
  <si>
    <t>TEXT(C7,"ggge年")</t>
  </si>
  <si>
    <t>４捨5入する</t>
  </si>
  <si>
    <t>450×16.53=</t>
  </si>
  <si>
    <t>ROUND(450*16.53,2)</t>
  </si>
  <si>
    <t>少数点以下を切り捨てて整数にする</t>
  </si>
  <si>
    <t>450×16.53=</t>
  </si>
  <si>
    <t>INT(450*16.53)</t>
  </si>
  <si>
    <t>指定した桁数になるように切り捨てる</t>
  </si>
  <si>
    <t>450×16.53=</t>
  </si>
  <si>
    <t>ROUNDOWN(450*16.53,2)</t>
  </si>
  <si>
    <t>指定した桁数になるように切り上げる</t>
  </si>
  <si>
    <t>ROUNDUP(450*16.53,2)</t>
  </si>
  <si>
    <t>SUBTOTAL</t>
  </si>
  <si>
    <t>サブトータル</t>
  </si>
  <si>
    <t>SUBTOTAL(9,C1:C50)</t>
  </si>
  <si>
    <t>オートフィルターで抽出したデータｰの集計</t>
  </si>
  <si>
    <t>順位や大きい値/小さい値を調べる</t>
  </si>
  <si>
    <t>③　　データｰベース関数</t>
  </si>
  <si>
    <t>④　　VLOOKUP関数</t>
  </si>
  <si>
    <t>⑤　　１級検定試験問題</t>
  </si>
  <si>
    <t>⑥　　1　級　検定試験</t>
  </si>
  <si>
    <t>⑦　　関　数　一　覧　表</t>
  </si>
  <si>
    <t>⑧　　関　数　一　覧　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</si>
</sst>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才&quot;"/>
    <numFmt numFmtId="177" formatCode="&quot;才&quot;"/>
    <numFmt numFmtId="178" formatCode="##&quot;才&quot;"/>
    <numFmt numFmtId="179" formatCode="0.0"/>
    <numFmt numFmtId="180" formatCode="[=1]&quot;男&quot;;[=2]&quot;女&quot;;General"/>
    <numFmt numFmtId="181" formatCode="#,##0.0;[Red]\-#,##0.0"/>
    <numFmt numFmtId="182" formatCode="[&lt;=999]000;[&lt;=99999]000\-00;000\-0000"/>
    <numFmt numFmtId="183" formatCode="0.0_);[Red]\(0.0\)"/>
    <numFmt numFmtId="184" formatCode="0_);[Red]\(0\)"/>
    <numFmt numFmtId="185" formatCode="#,##0.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4.75"/>
      <name val="ＭＳ Ｐゴシック"/>
      <family val="3"/>
    </font>
    <font>
      <b/>
      <sz val="8.75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lef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38" fontId="0" fillId="0" borderId="9" xfId="16" applyBorder="1" applyAlignment="1">
      <alignment/>
    </xf>
    <xf numFmtId="10" fontId="0" fillId="0" borderId="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14" xfId="0" applyNumberFormat="1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" xfId="16" applyBorder="1" applyAlignment="1">
      <alignment/>
    </xf>
    <xf numFmtId="38" fontId="0" fillId="0" borderId="6" xfId="16" applyBorder="1" applyAlignment="1">
      <alignment/>
    </xf>
    <xf numFmtId="38" fontId="0" fillId="0" borderId="22" xfId="16" applyBorder="1" applyAlignment="1">
      <alignment/>
    </xf>
    <xf numFmtId="38" fontId="0" fillId="0" borderId="20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0" fontId="0" fillId="0" borderId="31" xfId="0" applyBorder="1" applyAlignment="1">
      <alignment horizontal="center"/>
    </xf>
    <xf numFmtId="38" fontId="0" fillId="0" borderId="31" xfId="16" applyBorder="1" applyAlignment="1">
      <alignment/>
    </xf>
    <xf numFmtId="38" fontId="0" fillId="0" borderId="32" xfId="16" applyBorder="1" applyAlignment="1">
      <alignment/>
    </xf>
    <xf numFmtId="38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38" fontId="0" fillId="0" borderId="4" xfId="16" applyBorder="1" applyAlignment="1">
      <alignment/>
    </xf>
    <xf numFmtId="0" fontId="0" fillId="0" borderId="0" xfId="0" applyFill="1" applyBorder="1" applyAlignment="1">
      <alignment horizontal="center"/>
    </xf>
    <xf numFmtId="38" fontId="0" fillId="0" borderId="21" xfId="16" applyBorder="1" applyAlignment="1">
      <alignment/>
    </xf>
    <xf numFmtId="0" fontId="0" fillId="0" borderId="21" xfId="0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4" fontId="0" fillId="0" borderId="12" xfId="0" applyNumberFormat="1" applyBorder="1" applyAlignment="1">
      <alignment/>
    </xf>
    <xf numFmtId="38" fontId="0" fillId="0" borderId="8" xfId="16" applyBorder="1" applyAlignment="1">
      <alignment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38" fontId="0" fillId="0" borderId="32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利用者数合計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346"/>
          <c:w val="0.44275"/>
          <c:h val="0.4535"/>
        </c:manualLayout>
      </c:layout>
      <c:pieChart>
        <c:varyColors val="1"/>
        <c:ser>
          <c:idx val="1"/>
          <c:order val="0"/>
          <c:tx>
            <c:strRef>
              <c:f>'2級検定'!$D$30</c:f>
              <c:strCache>
                <c:ptCount val="1"/>
                <c:pt idx="0">
                  <c:v>下期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'2級検定'!$B$31:$B$36</c:f>
              <c:strCache/>
            </c:strRef>
          </c:cat>
          <c:val>
            <c:numRef>
              <c:f>'2級検定'!$D$31:$D$36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'2級検定'!$E$30</c:f>
              <c:strCache>
                <c:ptCount val="1"/>
                <c:pt idx="0">
                  <c:v>利用者数合計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'2級検定'!$B$31:$B$36</c:f>
              <c:strCache/>
            </c:strRef>
          </c:cat>
          <c:val>
            <c:numRef>
              <c:f>'2級検定'!$E$31:$E$36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2"/>
          <c:tx>
            <c:strRef>
              <c:f>'2級検定'!$F$30</c:f>
              <c:strCache>
                <c:ptCount val="1"/>
                <c:pt idx="0">
                  <c:v>伸び率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'2級検定'!$B$31:$B$36</c:f>
              <c:strCache/>
            </c:strRef>
          </c:cat>
          <c:val>
            <c:numRef>
              <c:f>'2級検定'!$F$31:$F$36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5"/>
          <c:y val="0.294"/>
          <c:w val="0.2395"/>
          <c:h val="0.37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顧客別集計表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'１級検定'!$B$43</c:f>
              <c:strCache>
                <c:ptCount val="1"/>
                <c:pt idx="0">
                  <c:v>手数料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'１級検定'!$A$44:$A$47</c:f>
              <c:strCache/>
            </c:strRef>
          </c:cat>
          <c:val>
            <c:numRef>
              <c:f>'１級検定'!$B$44:$B$47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368823"/>
        <c:axId val="24448496"/>
      </c:bar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368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9525</xdr:rowOff>
    </xdr:from>
    <xdr:to>
      <xdr:col>8</xdr:col>
      <xdr:colOff>238125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71500" y="352425"/>
          <a:ext cx="53625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EXCEL関数に挑戦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95250</xdr:rowOff>
    </xdr:from>
    <xdr:to>
      <xdr:col>6</xdr:col>
      <xdr:colOff>628650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00175" y="266700"/>
          <a:ext cx="469582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貴方の年齢は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28</xdr:row>
      <xdr:rowOff>114300</xdr:rowOff>
    </xdr:from>
    <xdr:to>
      <xdr:col>3</xdr:col>
      <xdr:colOff>552450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200275" y="5067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104775</xdr:rowOff>
    </xdr:from>
    <xdr:to>
      <xdr:col>5</xdr:col>
      <xdr:colOff>400050</xdr:colOff>
      <xdr:row>30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552825" y="5400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95250</xdr:rowOff>
    </xdr:from>
    <xdr:to>
      <xdr:col>5</xdr:col>
      <xdr:colOff>409575</xdr:colOff>
      <xdr:row>31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552825" y="5562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809625</xdr:colOff>
      <xdr:row>30</xdr:row>
      <xdr:rowOff>85725</xdr:rowOff>
    </xdr:from>
    <xdr:to>
      <xdr:col>4</xdr:col>
      <xdr:colOff>9525</xdr:colOff>
      <xdr:row>30</xdr:row>
      <xdr:rowOff>85725</xdr:rowOff>
    </xdr:to>
    <xdr:sp>
      <xdr:nvSpPr>
        <xdr:cNvPr id="4" name="Line 4"/>
        <xdr:cNvSpPr>
          <a:spLocks/>
        </xdr:cNvSpPr>
      </xdr:nvSpPr>
      <xdr:spPr>
        <a:xfrm>
          <a:off x="1495425" y="53816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95250</xdr:rowOff>
    </xdr:from>
    <xdr:to>
      <xdr:col>3</xdr:col>
      <xdr:colOff>676275</xdr:colOff>
      <xdr:row>31</xdr:row>
      <xdr:rowOff>95250</xdr:rowOff>
    </xdr:to>
    <xdr:sp>
      <xdr:nvSpPr>
        <xdr:cNvPr id="5" name="Line 5"/>
        <xdr:cNvSpPr>
          <a:spLocks/>
        </xdr:cNvSpPr>
      </xdr:nvSpPr>
      <xdr:spPr>
        <a:xfrm>
          <a:off x="1504950" y="55626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37</xdr:row>
      <xdr:rowOff>114300</xdr:rowOff>
    </xdr:from>
    <xdr:to>
      <xdr:col>4</xdr:col>
      <xdr:colOff>9525</xdr:colOff>
      <xdr:row>37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181225" y="6619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76200</xdr:rowOff>
    </xdr:from>
    <xdr:to>
      <xdr:col>3</xdr:col>
      <xdr:colOff>552450</xdr:colOff>
      <xdr:row>41</xdr:row>
      <xdr:rowOff>76200</xdr:rowOff>
    </xdr:to>
    <xdr:sp>
      <xdr:nvSpPr>
        <xdr:cNvPr id="7" name="Line 7"/>
        <xdr:cNvSpPr>
          <a:spLocks/>
        </xdr:cNvSpPr>
      </xdr:nvSpPr>
      <xdr:spPr>
        <a:xfrm>
          <a:off x="2181225" y="7277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104775</xdr:rowOff>
    </xdr:from>
    <xdr:to>
      <xdr:col>4</xdr:col>
      <xdr:colOff>9525</xdr:colOff>
      <xdr:row>45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190750" y="8001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95250</xdr:rowOff>
    </xdr:from>
    <xdr:to>
      <xdr:col>3</xdr:col>
      <xdr:colOff>552450</xdr:colOff>
      <xdr:row>49</xdr:row>
      <xdr:rowOff>95250</xdr:rowOff>
    </xdr:to>
    <xdr:sp>
      <xdr:nvSpPr>
        <xdr:cNvPr id="9" name="Line 9"/>
        <xdr:cNvSpPr>
          <a:spLocks/>
        </xdr:cNvSpPr>
      </xdr:nvSpPr>
      <xdr:spPr>
        <a:xfrm>
          <a:off x="2190750" y="8686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8</xdr:row>
      <xdr:rowOff>85725</xdr:rowOff>
    </xdr:from>
    <xdr:to>
      <xdr:col>3</xdr:col>
      <xdr:colOff>0</xdr:colOff>
      <xdr:row>12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876425" y="1552575"/>
          <a:ext cx="304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9</xdr:row>
      <xdr:rowOff>19050</xdr:rowOff>
    </xdr:from>
    <xdr:to>
      <xdr:col>2</xdr:col>
      <xdr:colOff>685800</xdr:colOff>
      <xdr:row>13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057275" y="1666875"/>
          <a:ext cx="11239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41</xdr:row>
      <xdr:rowOff>0</xdr:rowOff>
    </xdr:from>
    <xdr:to>
      <xdr:col>7</xdr:col>
      <xdr:colOff>19050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657225" y="7181850"/>
        <a:ext cx="48196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51</xdr:row>
      <xdr:rowOff>152400</xdr:rowOff>
    </xdr:from>
    <xdr:to>
      <xdr:col>5</xdr:col>
      <xdr:colOff>561975</xdr:colOff>
      <xdr:row>66</xdr:row>
      <xdr:rowOff>85725</xdr:rowOff>
    </xdr:to>
    <xdr:graphicFrame>
      <xdr:nvGraphicFramePr>
        <xdr:cNvPr id="1" name="Chart 1"/>
        <xdr:cNvGraphicFramePr/>
      </xdr:nvGraphicFramePr>
      <xdr:xfrm>
        <a:off x="95250" y="9058275"/>
        <a:ext cx="45053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36"/>
  <sheetViews>
    <sheetView workbookViewId="0" topLeftCell="A18">
      <selection activeCell="D35" sqref="D35:E35"/>
    </sheetView>
  </sheetViews>
  <sheetFormatPr defaultColWidth="9.00390625" defaultRowHeight="13.5"/>
  <cols>
    <col min="5" max="5" width="11.75390625" style="0" customWidth="1"/>
  </cols>
  <sheetData>
    <row r="8" spans="2:8" ht="13.5">
      <c r="B8" s="142" t="s">
        <v>0</v>
      </c>
      <c r="C8" s="142"/>
      <c r="D8" s="142"/>
      <c r="E8" s="142"/>
      <c r="F8" s="142"/>
      <c r="G8" s="142"/>
      <c r="H8" s="142"/>
    </row>
    <row r="9" spans="2:8" ht="13.5">
      <c r="B9" s="28"/>
      <c r="C9" s="28"/>
      <c r="D9" s="28"/>
      <c r="E9" s="28"/>
      <c r="F9" s="28"/>
      <c r="G9" s="28"/>
      <c r="H9" s="28"/>
    </row>
    <row r="10" spans="2:8" ht="13.5">
      <c r="B10" s="28" t="s">
        <v>1</v>
      </c>
      <c r="C10" s="28"/>
      <c r="D10" s="28"/>
      <c r="E10" s="28"/>
      <c r="F10" s="28"/>
      <c r="G10" s="28"/>
      <c r="H10" s="28"/>
    </row>
    <row r="11" spans="2:8" ht="13.5">
      <c r="B11" s="28"/>
      <c r="C11" s="28"/>
      <c r="D11" s="28"/>
      <c r="E11" s="28"/>
      <c r="F11" s="28"/>
      <c r="G11" s="28"/>
      <c r="H11" s="28"/>
    </row>
    <row r="12" spans="2:8" ht="13.5">
      <c r="B12" s="142" t="s">
        <v>2</v>
      </c>
      <c r="C12" s="142"/>
      <c r="D12" s="142"/>
      <c r="E12" s="142"/>
      <c r="F12" s="142"/>
      <c r="G12" s="142"/>
      <c r="H12" s="142"/>
    </row>
    <row r="13" spans="2:8" ht="13.5">
      <c r="B13" s="28"/>
      <c r="C13" s="28"/>
      <c r="D13" s="28"/>
      <c r="E13" s="28"/>
      <c r="F13" s="28"/>
      <c r="G13" s="28"/>
      <c r="H13" s="28"/>
    </row>
    <row r="14" spans="2:8" ht="13.5">
      <c r="B14" s="142" t="s">
        <v>3</v>
      </c>
      <c r="C14" s="142"/>
      <c r="D14" s="142"/>
      <c r="E14" s="142"/>
      <c r="F14" s="142"/>
      <c r="G14" s="142"/>
      <c r="H14" s="142"/>
    </row>
    <row r="15" spans="2:8" ht="13.5">
      <c r="B15" s="28"/>
      <c r="C15" s="28"/>
      <c r="D15" s="28"/>
      <c r="E15" s="28"/>
      <c r="F15" s="28"/>
      <c r="G15" s="28"/>
      <c r="H15" s="28"/>
    </row>
    <row r="16" spans="2:8" ht="13.5">
      <c r="B16" s="142" t="s">
        <v>4</v>
      </c>
      <c r="C16" s="142"/>
      <c r="D16" s="142"/>
      <c r="E16" s="142"/>
      <c r="F16" s="142"/>
      <c r="G16" s="142"/>
      <c r="H16" s="142"/>
    </row>
    <row r="17" spans="2:8" ht="13.5">
      <c r="B17" s="28"/>
      <c r="C17" s="28"/>
      <c r="D17" s="28"/>
      <c r="E17" s="28"/>
      <c r="F17" s="28"/>
      <c r="G17" s="28"/>
      <c r="H17" s="28"/>
    </row>
    <row r="18" spans="2:8" ht="13.5">
      <c r="B18" s="142" t="s">
        <v>5</v>
      </c>
      <c r="C18" s="142"/>
      <c r="D18" s="142"/>
      <c r="E18" s="142"/>
      <c r="F18" s="142"/>
      <c r="G18" s="142"/>
      <c r="H18" s="142"/>
    </row>
    <row r="20" spans="3:4" ht="13.5">
      <c r="C20" s="144" t="s">
        <v>6</v>
      </c>
      <c r="D20" s="144"/>
    </row>
    <row r="21" spans="4:5" ht="13.5">
      <c r="D21" s="143" t="s">
        <v>7</v>
      </c>
      <c r="E21" s="143"/>
    </row>
    <row r="22" spans="4:5" ht="13.5">
      <c r="D22" s="77"/>
      <c r="E22" s="77"/>
    </row>
    <row r="23" spans="4:5" ht="13.5">
      <c r="D23" s="143" t="s">
        <v>8</v>
      </c>
      <c r="E23" s="143"/>
    </row>
    <row r="24" spans="4:5" ht="13.5">
      <c r="D24" s="77"/>
      <c r="E24" s="77"/>
    </row>
    <row r="25" spans="4:5" ht="13.5">
      <c r="D25" s="141" t="s">
        <v>614</v>
      </c>
      <c r="E25" s="141"/>
    </row>
    <row r="26" spans="4:5" ht="13.5">
      <c r="D26" s="77"/>
      <c r="E26" s="77"/>
    </row>
    <row r="27" spans="4:5" ht="13.5">
      <c r="D27" s="141" t="s">
        <v>615</v>
      </c>
      <c r="E27" s="141"/>
    </row>
    <row r="28" spans="4:5" ht="13.5">
      <c r="D28" s="77"/>
      <c r="E28" s="77"/>
    </row>
    <row r="29" spans="4:5" ht="13.5">
      <c r="D29" s="144" t="s">
        <v>616</v>
      </c>
      <c r="E29" s="144"/>
    </row>
    <row r="30" spans="4:5" ht="13.5">
      <c r="D30" s="77"/>
      <c r="E30" s="77"/>
    </row>
    <row r="31" spans="4:5" ht="13.5">
      <c r="D31" s="141" t="s">
        <v>617</v>
      </c>
      <c r="E31" s="141"/>
    </row>
    <row r="32" spans="4:5" ht="13.5">
      <c r="D32" s="77"/>
      <c r="E32" s="77"/>
    </row>
    <row r="33" spans="4:5" ht="13.5">
      <c r="D33" s="144" t="s">
        <v>618</v>
      </c>
      <c r="E33" s="144"/>
    </row>
    <row r="34" spans="4:5" ht="13.5">
      <c r="D34" s="77"/>
      <c r="E34" s="77"/>
    </row>
    <row r="35" spans="4:5" ht="13.5">
      <c r="D35" s="141" t="s">
        <v>619</v>
      </c>
      <c r="E35" s="141"/>
    </row>
    <row r="36" ht="13.5">
      <c r="F36" t="s">
        <v>9</v>
      </c>
    </row>
  </sheetData>
  <mergeCells count="14">
    <mergeCell ref="D27:E27"/>
    <mergeCell ref="D25:E25"/>
    <mergeCell ref="B8:H8"/>
    <mergeCell ref="B12:H12"/>
    <mergeCell ref="B14:H14"/>
    <mergeCell ref="B16:H16"/>
    <mergeCell ref="D35:E35"/>
    <mergeCell ref="B18:H18"/>
    <mergeCell ref="D21:E21"/>
    <mergeCell ref="D23:E23"/>
    <mergeCell ref="C20:D20"/>
    <mergeCell ref="D29:E29"/>
    <mergeCell ref="D31:E31"/>
    <mergeCell ref="D33:E33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5" sqref="B5:B48"/>
    </sheetView>
  </sheetViews>
  <sheetFormatPr defaultColWidth="9.00390625" defaultRowHeight="13.5"/>
  <cols>
    <col min="1" max="1" width="31.00390625" style="0" customWidth="1"/>
    <col min="2" max="2" width="7.75390625" style="0" customWidth="1"/>
    <col min="4" max="4" width="42.50390625" style="0" customWidth="1"/>
  </cols>
  <sheetData>
    <row r="1" spans="1:4" ht="19.5" thickBot="1">
      <c r="A1" s="186" t="s">
        <v>142</v>
      </c>
      <c r="B1" s="186"/>
      <c r="C1" s="186"/>
      <c r="D1" s="186"/>
    </row>
    <row r="2" spans="1:4" ht="14.25" thickBot="1">
      <c r="A2" s="33" t="s">
        <v>143</v>
      </c>
      <c r="B2" s="34" t="s">
        <v>144</v>
      </c>
      <c r="C2" s="34"/>
      <c r="D2" s="35" t="s">
        <v>145</v>
      </c>
    </row>
    <row r="4" ht="14.25" thickBot="1">
      <c r="A4" s="52" t="s">
        <v>284</v>
      </c>
    </row>
    <row r="5" spans="1:4" ht="13.5">
      <c r="A5" s="59" t="s">
        <v>285</v>
      </c>
      <c r="B5" s="55" t="s">
        <v>286</v>
      </c>
      <c r="C5" s="55" t="s">
        <v>71</v>
      </c>
      <c r="D5" s="60" t="s">
        <v>287</v>
      </c>
    </row>
    <row r="6" spans="1:4" ht="13.5">
      <c r="A6" s="61" t="s">
        <v>288</v>
      </c>
      <c r="B6" s="53" t="s">
        <v>289</v>
      </c>
      <c r="C6" s="53" t="s">
        <v>290</v>
      </c>
      <c r="D6" s="62" t="s">
        <v>291</v>
      </c>
    </row>
    <row r="7" spans="1:4" ht="13.5">
      <c r="A7" s="61" t="s">
        <v>292</v>
      </c>
      <c r="B7" s="53" t="s">
        <v>293</v>
      </c>
      <c r="C7" s="53" t="s">
        <v>294</v>
      </c>
      <c r="D7" s="62" t="s">
        <v>295</v>
      </c>
    </row>
    <row r="8" spans="1:4" ht="13.5">
      <c r="A8" s="61" t="s">
        <v>296</v>
      </c>
      <c r="B8" s="53" t="s">
        <v>297</v>
      </c>
      <c r="C8" s="53" t="s">
        <v>298</v>
      </c>
      <c r="D8" s="62" t="s">
        <v>299</v>
      </c>
    </row>
    <row r="9" spans="1:4" ht="14.25" thickBot="1">
      <c r="A9" s="63" t="s">
        <v>300</v>
      </c>
      <c r="B9" s="58" t="s">
        <v>301</v>
      </c>
      <c r="C9" s="58" t="s">
        <v>302</v>
      </c>
      <c r="D9" s="64" t="s">
        <v>303</v>
      </c>
    </row>
    <row r="10" spans="1:4" ht="13.5">
      <c r="A10" s="52"/>
      <c r="B10" s="52"/>
      <c r="C10" s="52"/>
      <c r="D10" s="52"/>
    </row>
    <row r="11" spans="1:4" ht="14.25" thickBot="1">
      <c r="A11" s="52" t="s">
        <v>304</v>
      </c>
      <c r="B11" s="52"/>
      <c r="C11" s="52"/>
      <c r="D11" s="52"/>
    </row>
    <row r="12" spans="1:4" ht="13.5">
      <c r="A12" s="59" t="s">
        <v>305</v>
      </c>
      <c r="B12" s="55" t="s">
        <v>306</v>
      </c>
      <c r="C12" s="55" t="s">
        <v>307</v>
      </c>
      <c r="D12" s="60" t="s">
        <v>308</v>
      </c>
    </row>
    <row r="13" spans="1:4" ht="13.5">
      <c r="A13" s="61" t="s">
        <v>309</v>
      </c>
      <c r="B13" s="53" t="s">
        <v>310</v>
      </c>
      <c r="C13" s="53" t="s">
        <v>311</v>
      </c>
      <c r="D13" s="62" t="s">
        <v>312</v>
      </c>
    </row>
    <row r="14" spans="1:4" ht="14.25" thickBot="1">
      <c r="A14" s="63" t="s">
        <v>313</v>
      </c>
      <c r="B14" s="58" t="s">
        <v>314</v>
      </c>
      <c r="C14" s="58" t="s">
        <v>315</v>
      </c>
      <c r="D14" s="65" t="s">
        <v>316</v>
      </c>
    </row>
    <row r="15" spans="1:4" ht="13.5">
      <c r="A15" s="52"/>
      <c r="B15" s="52"/>
      <c r="C15" s="52"/>
      <c r="D15" s="66" t="s">
        <v>317</v>
      </c>
    </row>
    <row r="16" spans="1:4" ht="13.5">
      <c r="A16" s="52"/>
      <c r="B16" s="52"/>
      <c r="C16" s="52"/>
      <c r="D16" s="67" t="s">
        <v>318</v>
      </c>
    </row>
    <row r="17" spans="1:4" ht="13.5">
      <c r="A17" s="52"/>
      <c r="B17" s="52"/>
      <c r="C17" s="52"/>
      <c r="D17" s="67" t="s">
        <v>319</v>
      </c>
    </row>
    <row r="18" spans="1:4" ht="13.5">
      <c r="A18" s="52"/>
      <c r="B18" s="52"/>
      <c r="C18" s="52"/>
      <c r="D18" s="67" t="s">
        <v>320</v>
      </c>
    </row>
    <row r="19" spans="1:4" ht="13.5">
      <c r="A19" s="52"/>
      <c r="B19" s="52"/>
      <c r="C19" s="52"/>
      <c r="D19" s="67" t="s">
        <v>321</v>
      </c>
    </row>
    <row r="20" spans="1:4" ht="14.25" thickBot="1">
      <c r="A20" s="52"/>
      <c r="B20" s="52"/>
      <c r="C20" s="52"/>
      <c r="D20" s="68" t="s">
        <v>322</v>
      </c>
    </row>
    <row r="21" spans="1:4" ht="13.5">
      <c r="A21" s="52"/>
      <c r="B21" s="52"/>
      <c r="C21" s="52"/>
      <c r="D21" s="52"/>
    </row>
    <row r="22" spans="1:4" ht="14.25" thickBot="1">
      <c r="A22" s="52" t="s">
        <v>323</v>
      </c>
      <c r="B22" s="52"/>
      <c r="C22" s="52"/>
      <c r="D22" s="52"/>
    </row>
    <row r="23" spans="1:4" ht="13.5">
      <c r="A23" s="59" t="s">
        <v>324</v>
      </c>
      <c r="B23" s="55" t="s">
        <v>325</v>
      </c>
      <c r="C23" s="55" t="s">
        <v>326</v>
      </c>
      <c r="D23" s="60" t="s">
        <v>327</v>
      </c>
    </row>
    <row r="24" spans="1:4" ht="13.5">
      <c r="A24" s="61" t="s">
        <v>328</v>
      </c>
      <c r="B24" s="53" t="s">
        <v>329</v>
      </c>
      <c r="C24" s="53" t="s">
        <v>330</v>
      </c>
      <c r="D24" s="62" t="s">
        <v>331</v>
      </c>
    </row>
    <row r="25" spans="1:4" ht="13.5">
      <c r="A25" s="61" t="s">
        <v>332</v>
      </c>
      <c r="B25" s="53" t="s">
        <v>333</v>
      </c>
      <c r="C25" s="53" t="s">
        <v>334</v>
      </c>
      <c r="D25" s="62" t="s">
        <v>335</v>
      </c>
    </row>
    <row r="26" spans="1:4" ht="13.5">
      <c r="A26" s="61" t="s">
        <v>336</v>
      </c>
      <c r="B26" s="53" t="s">
        <v>337</v>
      </c>
      <c r="C26" s="53" t="s">
        <v>338</v>
      </c>
      <c r="D26" s="62" t="s">
        <v>339</v>
      </c>
    </row>
    <row r="27" spans="1:4" ht="13.5">
      <c r="A27" s="61" t="s">
        <v>340</v>
      </c>
      <c r="B27" s="53" t="s">
        <v>341</v>
      </c>
      <c r="C27" s="53" t="s">
        <v>342</v>
      </c>
      <c r="D27" s="62" t="s">
        <v>343</v>
      </c>
    </row>
    <row r="28" spans="1:4" ht="13.5">
      <c r="A28" s="61" t="s">
        <v>344</v>
      </c>
      <c r="B28" s="53" t="s">
        <v>345</v>
      </c>
      <c r="C28" s="53" t="s">
        <v>346</v>
      </c>
      <c r="D28" s="62" t="s">
        <v>347</v>
      </c>
    </row>
    <row r="29" spans="1:4" ht="13.5">
      <c r="A29" s="61" t="s">
        <v>348</v>
      </c>
      <c r="B29" s="53" t="s">
        <v>349</v>
      </c>
      <c r="C29" s="53" t="s">
        <v>350</v>
      </c>
      <c r="D29" s="62" t="s">
        <v>351</v>
      </c>
    </row>
    <row r="30" spans="1:4" ht="14.25" thickBot="1">
      <c r="A30" s="63" t="s">
        <v>352</v>
      </c>
      <c r="B30" s="58" t="s">
        <v>353</v>
      </c>
      <c r="C30" s="58" t="s">
        <v>354</v>
      </c>
      <c r="D30" s="64" t="s">
        <v>355</v>
      </c>
    </row>
    <row r="31" spans="1:4" ht="13.5">
      <c r="A31" s="52"/>
      <c r="B31" s="52"/>
      <c r="C31" s="52"/>
      <c r="D31" s="52"/>
    </row>
    <row r="32" spans="1:4" ht="14.25" thickBot="1">
      <c r="A32" s="52" t="s">
        <v>356</v>
      </c>
      <c r="B32" s="52"/>
      <c r="C32" s="52"/>
      <c r="D32" s="52"/>
    </row>
    <row r="33" spans="1:4" ht="13.5">
      <c r="A33" s="59" t="s">
        <v>357</v>
      </c>
      <c r="B33" s="55" t="s">
        <v>358</v>
      </c>
      <c r="C33" s="55" t="s">
        <v>359</v>
      </c>
      <c r="D33" s="60" t="s">
        <v>360</v>
      </c>
    </row>
    <row r="34" spans="1:4" ht="13.5">
      <c r="A34" s="61" t="s">
        <v>361</v>
      </c>
      <c r="B34" s="53" t="s">
        <v>362</v>
      </c>
      <c r="C34" s="53" t="s">
        <v>363</v>
      </c>
      <c r="D34" s="62" t="s">
        <v>364</v>
      </c>
    </row>
    <row r="35" spans="1:4" ht="14.25" thickBot="1">
      <c r="A35" s="63" t="s">
        <v>365</v>
      </c>
      <c r="B35" s="58" t="s">
        <v>366</v>
      </c>
      <c r="C35" s="58" t="s">
        <v>367</v>
      </c>
      <c r="D35" s="64" t="s">
        <v>368</v>
      </c>
    </row>
    <row r="36" spans="1:4" ht="13.5">
      <c r="A36" s="52"/>
      <c r="B36" s="52"/>
      <c r="C36" s="52"/>
      <c r="D36" s="52"/>
    </row>
    <row r="37" spans="1:4" ht="14.25" thickBot="1">
      <c r="A37" s="52" t="s">
        <v>369</v>
      </c>
      <c r="B37" s="52"/>
      <c r="C37" s="52"/>
      <c r="D37" s="52"/>
    </row>
    <row r="38" spans="1:4" ht="13.5">
      <c r="A38" s="59" t="s">
        <v>370</v>
      </c>
      <c r="B38" s="55" t="s">
        <v>371</v>
      </c>
      <c r="C38" s="55" t="s">
        <v>372</v>
      </c>
      <c r="D38" s="60" t="s">
        <v>373</v>
      </c>
    </row>
    <row r="39" spans="1:4" ht="13.5">
      <c r="A39" s="61" t="s">
        <v>374</v>
      </c>
      <c r="B39" s="53" t="s">
        <v>375</v>
      </c>
      <c r="C39" s="53" t="s">
        <v>376</v>
      </c>
      <c r="D39" s="62" t="s">
        <v>377</v>
      </c>
    </row>
    <row r="40" spans="1:4" ht="13.5">
      <c r="A40" s="61" t="s">
        <v>378</v>
      </c>
      <c r="B40" s="53" t="s">
        <v>35</v>
      </c>
      <c r="C40" s="53" t="s">
        <v>37</v>
      </c>
      <c r="D40" s="62" t="s">
        <v>379</v>
      </c>
    </row>
    <row r="41" spans="1:4" ht="13.5">
      <c r="A41" s="61" t="s">
        <v>380</v>
      </c>
      <c r="B41" s="53" t="s">
        <v>381</v>
      </c>
      <c r="C41" s="53" t="s">
        <v>382</v>
      </c>
      <c r="D41" s="62" t="s">
        <v>383</v>
      </c>
    </row>
    <row r="42" spans="1:4" ht="13.5">
      <c r="A42" s="61" t="s">
        <v>384</v>
      </c>
      <c r="B42" s="53" t="s">
        <v>385</v>
      </c>
      <c r="C42" s="53" t="s">
        <v>386</v>
      </c>
      <c r="D42" s="62" t="s">
        <v>387</v>
      </c>
    </row>
    <row r="43" spans="1:4" ht="14.25" thickBot="1">
      <c r="A43" s="63" t="s">
        <v>388</v>
      </c>
      <c r="B43" s="58" t="s">
        <v>389</v>
      </c>
      <c r="C43" s="58" t="s">
        <v>390</v>
      </c>
      <c r="D43" s="64" t="s">
        <v>391</v>
      </c>
    </row>
    <row r="44" spans="1:4" ht="13.5">
      <c r="A44" s="52"/>
      <c r="B44" s="52"/>
      <c r="C44" s="52"/>
      <c r="D44" s="52"/>
    </row>
    <row r="45" spans="1:4" ht="14.25" thickBot="1">
      <c r="A45" s="52" t="s">
        <v>392</v>
      </c>
      <c r="B45" s="52"/>
      <c r="C45" s="52"/>
      <c r="D45" s="52"/>
    </row>
    <row r="46" spans="1:4" ht="13.5">
      <c r="A46" s="59" t="s">
        <v>393</v>
      </c>
      <c r="B46" s="55" t="s">
        <v>394</v>
      </c>
      <c r="C46" s="55" t="s">
        <v>395</v>
      </c>
      <c r="D46" s="60" t="s">
        <v>396</v>
      </c>
    </row>
    <row r="47" spans="1:4" ht="13.5">
      <c r="A47" s="61" t="s">
        <v>397</v>
      </c>
      <c r="B47" s="53" t="s">
        <v>398</v>
      </c>
      <c r="C47" s="53" t="s">
        <v>399</v>
      </c>
      <c r="D47" s="62" t="s">
        <v>400</v>
      </c>
    </row>
    <row r="48" spans="1:4" ht="14.25" thickBot="1">
      <c r="A48" s="63" t="s">
        <v>401</v>
      </c>
      <c r="B48" s="58" t="s">
        <v>402</v>
      </c>
      <c r="C48" s="58" t="s">
        <v>403</v>
      </c>
      <c r="D48" s="64" t="s">
        <v>404</v>
      </c>
    </row>
    <row r="49" spans="1:4" ht="13.5">
      <c r="A49" s="52"/>
      <c r="C49" s="52"/>
      <c r="D49" s="52"/>
    </row>
    <row r="50" spans="3:4" ht="13.5">
      <c r="C50" s="52"/>
      <c r="D50" s="52"/>
    </row>
  </sheetData>
  <mergeCells count="1">
    <mergeCell ref="A1:D1"/>
  </mergeCells>
  <printOptions/>
  <pageMargins left="0.75" right="0.4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23" sqref="D23:F23"/>
    </sheetView>
  </sheetViews>
  <sheetFormatPr defaultColWidth="9.00390625" defaultRowHeight="13.5"/>
  <cols>
    <col min="1" max="1" width="29.25390625" style="0" customWidth="1"/>
    <col min="2" max="2" width="12.375" style="0" customWidth="1"/>
    <col min="3" max="3" width="14.625" style="0" customWidth="1"/>
  </cols>
  <sheetData>
    <row r="1" spans="1:6" ht="19.5" thickBot="1">
      <c r="A1" s="186" t="s">
        <v>454</v>
      </c>
      <c r="B1" s="186"/>
      <c r="C1" s="186"/>
      <c r="D1" s="186"/>
      <c r="E1" s="186"/>
      <c r="F1" s="186"/>
    </row>
    <row r="2" spans="1:6" ht="14.25" thickBot="1">
      <c r="A2" s="36" t="s">
        <v>405</v>
      </c>
      <c r="B2" s="37" t="s">
        <v>406</v>
      </c>
      <c r="C2" s="17"/>
      <c r="D2" s="193" t="s">
        <v>407</v>
      </c>
      <c r="E2" s="178"/>
      <c r="F2" s="194"/>
    </row>
    <row r="4" ht="14.25" thickBot="1">
      <c r="A4" s="52" t="s">
        <v>408</v>
      </c>
    </row>
    <row r="5" spans="1:8" ht="13.5">
      <c r="A5" s="59" t="s">
        <v>409</v>
      </c>
      <c r="B5" s="55" t="s">
        <v>410</v>
      </c>
      <c r="C5" s="55" t="s">
        <v>411</v>
      </c>
      <c r="D5" s="55" t="s">
        <v>412</v>
      </c>
      <c r="E5" s="55"/>
      <c r="F5" s="60"/>
      <c r="G5" s="52"/>
      <c r="H5" s="52"/>
    </row>
    <row r="6" spans="1:8" ht="13.5">
      <c r="A6" s="61" t="s">
        <v>413</v>
      </c>
      <c r="B6" s="53" t="s">
        <v>414</v>
      </c>
      <c r="C6" s="53" t="s">
        <v>415</v>
      </c>
      <c r="D6" s="53" t="s">
        <v>416</v>
      </c>
      <c r="E6" s="53"/>
      <c r="F6" s="62"/>
      <c r="G6" s="52"/>
      <c r="H6" s="52"/>
    </row>
    <row r="7" spans="1:8" ht="13.5">
      <c r="A7" s="61" t="s">
        <v>417</v>
      </c>
      <c r="B7" s="53" t="s">
        <v>418</v>
      </c>
      <c r="C7" s="53" t="s">
        <v>419</v>
      </c>
      <c r="D7" s="187" t="s">
        <v>420</v>
      </c>
      <c r="E7" s="188"/>
      <c r="F7" s="189"/>
      <c r="G7" s="52"/>
      <c r="H7" s="52"/>
    </row>
    <row r="8" spans="1:8" ht="13.5">
      <c r="A8" s="61" t="s">
        <v>421</v>
      </c>
      <c r="B8" s="53" t="s">
        <v>422</v>
      </c>
      <c r="C8" s="53" t="s">
        <v>423</v>
      </c>
      <c r="D8" s="53" t="s">
        <v>424</v>
      </c>
      <c r="E8" s="53"/>
      <c r="F8" s="62"/>
      <c r="G8" s="52"/>
      <c r="H8" s="52"/>
    </row>
    <row r="9" spans="1:8" ht="13.5">
      <c r="A9" s="61" t="s">
        <v>425</v>
      </c>
      <c r="B9" s="53" t="s">
        <v>426</v>
      </c>
      <c r="C9" s="53" t="s">
        <v>427</v>
      </c>
      <c r="D9" s="53" t="s">
        <v>428</v>
      </c>
      <c r="E9" s="53"/>
      <c r="F9" s="62"/>
      <c r="G9" s="52"/>
      <c r="H9" s="52"/>
    </row>
    <row r="10" spans="1:8" ht="14.25" thickBot="1">
      <c r="A10" s="63" t="s">
        <v>429</v>
      </c>
      <c r="B10" s="58" t="s">
        <v>430</v>
      </c>
      <c r="C10" s="58" t="s">
        <v>431</v>
      </c>
      <c r="D10" s="58" t="s">
        <v>432</v>
      </c>
      <c r="E10" s="58"/>
      <c r="F10" s="64"/>
      <c r="G10" s="52"/>
      <c r="H10" s="52"/>
    </row>
    <row r="11" spans="1:8" ht="13.5">
      <c r="A11" s="52"/>
      <c r="B11" s="52"/>
      <c r="C11" s="52"/>
      <c r="D11" s="52"/>
      <c r="E11" s="52"/>
      <c r="F11" s="52"/>
      <c r="G11" s="52"/>
      <c r="H11" s="52"/>
    </row>
    <row r="12" spans="1:8" ht="14.25" thickBot="1">
      <c r="A12" s="52" t="s">
        <v>433</v>
      </c>
      <c r="B12" s="52"/>
      <c r="C12" s="52"/>
      <c r="D12" s="52"/>
      <c r="E12" s="52"/>
      <c r="F12" s="52"/>
      <c r="G12" s="52"/>
      <c r="H12" s="52"/>
    </row>
    <row r="13" spans="1:8" ht="13.5">
      <c r="A13" s="59" t="s">
        <v>434</v>
      </c>
      <c r="B13" s="55" t="s">
        <v>435</v>
      </c>
      <c r="C13" s="55" t="s">
        <v>436</v>
      </c>
      <c r="D13" s="55" t="s">
        <v>437</v>
      </c>
      <c r="E13" s="55"/>
      <c r="F13" s="55"/>
      <c r="G13" s="60"/>
      <c r="H13" s="52"/>
    </row>
    <row r="14" spans="1:8" ht="14.25" thickBot="1">
      <c r="A14" s="63" t="s">
        <v>438</v>
      </c>
      <c r="B14" s="69" t="s">
        <v>439</v>
      </c>
      <c r="C14" s="69" t="s">
        <v>440</v>
      </c>
      <c r="D14" s="69"/>
      <c r="E14" s="69"/>
      <c r="F14" s="69"/>
      <c r="G14" s="65"/>
      <c r="H14" s="52"/>
    </row>
    <row r="15" spans="1:8" ht="13.5">
      <c r="A15" s="52"/>
      <c r="B15" s="174" t="s">
        <v>441</v>
      </c>
      <c r="C15" s="167"/>
      <c r="D15" s="55" t="s">
        <v>442</v>
      </c>
      <c r="E15" s="55"/>
      <c r="F15" s="55"/>
      <c r="G15" s="60"/>
      <c r="H15" s="52"/>
    </row>
    <row r="16" spans="1:8" ht="13.5">
      <c r="A16" s="52"/>
      <c r="B16" s="175" t="s">
        <v>443</v>
      </c>
      <c r="C16" s="176"/>
      <c r="D16" s="53" t="s">
        <v>444</v>
      </c>
      <c r="E16" s="53"/>
      <c r="F16" s="53"/>
      <c r="G16" s="62"/>
      <c r="H16" s="52"/>
    </row>
    <row r="17" spans="1:8" ht="14.25" thickBot="1">
      <c r="A17" s="52"/>
      <c r="B17" s="195" t="s">
        <v>445</v>
      </c>
      <c r="C17" s="196"/>
      <c r="D17" s="69" t="s">
        <v>446</v>
      </c>
      <c r="E17" s="69"/>
      <c r="F17" s="69"/>
      <c r="G17" s="65"/>
      <c r="H17" s="52"/>
    </row>
    <row r="18" spans="1:8" ht="14.25" thickBot="1">
      <c r="A18" s="70" t="s">
        <v>447</v>
      </c>
      <c r="B18" s="72" t="s">
        <v>448</v>
      </c>
      <c r="C18" s="72" t="s">
        <v>449</v>
      </c>
      <c r="D18" s="72"/>
      <c r="E18" s="72"/>
      <c r="F18" s="72"/>
      <c r="G18" s="71"/>
      <c r="H18" s="52"/>
    </row>
    <row r="19" spans="1:8" ht="14.25" thickBot="1">
      <c r="A19" s="52"/>
      <c r="B19" s="197" t="s">
        <v>450</v>
      </c>
      <c r="C19" s="198"/>
      <c r="D19" s="190" t="s">
        <v>451</v>
      </c>
      <c r="E19" s="191"/>
      <c r="F19" s="192"/>
      <c r="G19" s="52"/>
      <c r="H19" s="52"/>
    </row>
    <row r="20" spans="1:8" ht="14.25" thickBot="1">
      <c r="A20" s="52"/>
      <c r="B20" s="52"/>
      <c r="C20" s="52"/>
      <c r="D20" s="52"/>
      <c r="E20" s="52"/>
      <c r="F20" s="52"/>
      <c r="G20" s="52"/>
      <c r="H20" s="52"/>
    </row>
    <row r="21" spans="1:8" ht="14.25" thickBot="1">
      <c r="A21" s="70" t="s">
        <v>452</v>
      </c>
      <c r="B21" s="73" t="e">
        <v>#NAME?</v>
      </c>
      <c r="C21" s="74" t="s">
        <v>453</v>
      </c>
      <c r="D21" s="52"/>
      <c r="E21" s="52"/>
      <c r="F21" s="52"/>
      <c r="G21" s="52"/>
      <c r="H21" s="52"/>
    </row>
    <row r="23" spans="4:6" ht="13.5">
      <c r="D23" s="187"/>
      <c r="E23" s="188"/>
      <c r="F23" s="189"/>
    </row>
  </sheetData>
  <mergeCells count="9">
    <mergeCell ref="D23:F23"/>
    <mergeCell ref="D19:F19"/>
    <mergeCell ref="D2:F2"/>
    <mergeCell ref="A1:F1"/>
    <mergeCell ref="B15:C15"/>
    <mergeCell ref="B16:C16"/>
    <mergeCell ref="B17:C17"/>
    <mergeCell ref="B19:C19"/>
    <mergeCell ref="D7:F7"/>
  </mergeCells>
  <printOptions/>
  <pageMargins left="0.55" right="0.49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28">
      <selection activeCell="I33" sqref="I33"/>
    </sheetView>
  </sheetViews>
  <sheetFormatPr defaultColWidth="9.00390625" defaultRowHeight="13.5"/>
  <cols>
    <col min="2" max="2" width="10.875" style="0" customWidth="1"/>
    <col min="3" max="3" width="9.25390625" style="0" bestFit="1" customWidth="1"/>
    <col min="4" max="4" width="10.75390625" style="0" customWidth="1"/>
    <col min="5" max="5" width="10.625" style="0" customWidth="1"/>
    <col min="6" max="6" width="10.125" style="0" customWidth="1"/>
    <col min="7" max="7" width="10.25390625" style="0" customWidth="1"/>
    <col min="9" max="9" width="10.25390625" style="0" bestFit="1" customWidth="1"/>
  </cols>
  <sheetData>
    <row r="2" spans="1:6" ht="13.5">
      <c r="A2" s="144" t="s">
        <v>10</v>
      </c>
      <c r="B2" s="144"/>
      <c r="C2" s="144"/>
      <c r="D2" s="144"/>
      <c r="E2" s="144"/>
      <c r="F2" s="144"/>
    </row>
    <row r="3" ht="14.25" thickBot="1"/>
    <row r="4" spans="1:6" ht="14.25" thickBot="1">
      <c r="A4" s="33" t="s">
        <v>11</v>
      </c>
      <c r="B4" s="34" t="s">
        <v>12</v>
      </c>
      <c r="C4" s="34" t="s">
        <v>13</v>
      </c>
      <c r="D4" s="34" t="s">
        <v>14</v>
      </c>
      <c r="E4" s="34" t="s">
        <v>15</v>
      </c>
      <c r="F4" s="35" t="s">
        <v>16</v>
      </c>
    </row>
    <row r="5" spans="1:9" ht="13.5">
      <c r="A5" s="12">
        <v>101</v>
      </c>
      <c r="B5" s="13" t="s">
        <v>17</v>
      </c>
      <c r="C5" s="13" t="s">
        <v>18</v>
      </c>
      <c r="D5" s="14">
        <v>100000</v>
      </c>
      <c r="E5" s="13">
        <v>20</v>
      </c>
      <c r="F5" s="15">
        <v>2000000</v>
      </c>
      <c r="H5" s="4">
        <v>101</v>
      </c>
      <c r="I5" s="6" t="s">
        <v>17</v>
      </c>
    </row>
    <row r="6" spans="1:9" ht="13.5">
      <c r="A6" s="7">
        <v>102</v>
      </c>
      <c r="B6" s="2" t="s">
        <v>19</v>
      </c>
      <c r="C6" s="2" t="s">
        <v>18</v>
      </c>
      <c r="D6" s="3">
        <v>100000</v>
      </c>
      <c r="E6" s="2">
        <v>15</v>
      </c>
      <c r="F6" s="8">
        <v>1500000</v>
      </c>
      <c r="H6" s="7">
        <v>102</v>
      </c>
      <c r="I6" s="19" t="s">
        <v>19</v>
      </c>
    </row>
    <row r="7" spans="1:9" ht="13.5">
      <c r="A7" s="7">
        <v>103</v>
      </c>
      <c r="B7" s="2" t="s">
        <v>20</v>
      </c>
      <c r="C7" s="2" t="s">
        <v>21</v>
      </c>
      <c r="D7" s="3">
        <v>80000</v>
      </c>
      <c r="E7" s="2">
        <v>30</v>
      </c>
      <c r="F7" s="8">
        <v>2400000</v>
      </c>
      <c r="H7" s="7">
        <v>103</v>
      </c>
      <c r="I7" s="19" t="s">
        <v>20</v>
      </c>
    </row>
    <row r="8" spans="1:9" ht="14.25" thickBot="1">
      <c r="A8" s="7">
        <v>104</v>
      </c>
      <c r="B8" s="2" t="s">
        <v>22</v>
      </c>
      <c r="C8" s="2" t="s">
        <v>18</v>
      </c>
      <c r="D8" s="3">
        <v>100000</v>
      </c>
      <c r="E8" s="2">
        <v>20</v>
      </c>
      <c r="F8" s="8">
        <v>2000000</v>
      </c>
      <c r="H8" s="9">
        <v>104</v>
      </c>
      <c r="I8" s="20" t="s">
        <v>22</v>
      </c>
    </row>
    <row r="9" spans="1:6" ht="13.5">
      <c r="A9" s="7">
        <v>104</v>
      </c>
      <c r="B9" s="2" t="s">
        <v>22</v>
      </c>
      <c r="C9" s="2" t="s">
        <v>23</v>
      </c>
      <c r="D9" s="3">
        <v>50000</v>
      </c>
      <c r="E9" s="2">
        <v>10</v>
      </c>
      <c r="F9" s="8">
        <v>500000</v>
      </c>
    </row>
    <row r="10" spans="1:6" ht="13.5">
      <c r="A10" s="7">
        <v>102</v>
      </c>
      <c r="B10" s="2" t="s">
        <v>19</v>
      </c>
      <c r="C10" s="2" t="s">
        <v>23</v>
      </c>
      <c r="D10" s="3">
        <v>50000</v>
      </c>
      <c r="E10" s="2">
        <v>25</v>
      </c>
      <c r="F10" s="8">
        <v>1250000</v>
      </c>
    </row>
    <row r="11" spans="1:6" ht="13.5">
      <c r="A11" s="7">
        <v>101</v>
      </c>
      <c r="B11" s="2" t="s">
        <v>17</v>
      </c>
      <c r="C11" s="2" t="s">
        <v>21</v>
      </c>
      <c r="D11" s="3">
        <v>80000</v>
      </c>
      <c r="E11" s="2">
        <v>10</v>
      </c>
      <c r="F11" s="8">
        <v>800000</v>
      </c>
    </row>
    <row r="12" spans="1:6" ht="13.5">
      <c r="A12" s="7">
        <v>101</v>
      </c>
      <c r="B12" s="2" t="s">
        <v>17</v>
      </c>
      <c r="C12" s="2" t="s">
        <v>18</v>
      </c>
      <c r="D12" s="3">
        <v>100000</v>
      </c>
      <c r="E12" s="2">
        <v>10</v>
      </c>
      <c r="F12" s="8">
        <v>1000000</v>
      </c>
    </row>
    <row r="13" spans="1:6" ht="13.5">
      <c r="A13" s="7">
        <v>102</v>
      </c>
      <c r="B13" s="2" t="s">
        <v>19</v>
      </c>
      <c r="C13" s="2" t="s">
        <v>18</v>
      </c>
      <c r="D13" s="3">
        <v>100000</v>
      </c>
      <c r="E13" s="2">
        <v>20</v>
      </c>
      <c r="F13" s="8">
        <v>2000000</v>
      </c>
    </row>
    <row r="14" spans="1:6" ht="13.5">
      <c r="A14" s="7">
        <v>103</v>
      </c>
      <c r="B14" s="2" t="s">
        <v>20</v>
      </c>
      <c r="C14" s="2" t="s">
        <v>21</v>
      </c>
      <c r="D14" s="3">
        <v>80000</v>
      </c>
      <c r="E14" s="2">
        <v>15</v>
      </c>
      <c r="F14" s="8">
        <v>1200000</v>
      </c>
    </row>
    <row r="15" spans="1:6" ht="13.5">
      <c r="A15" s="7">
        <v>103</v>
      </c>
      <c r="B15" s="2" t="s">
        <v>20</v>
      </c>
      <c r="C15" s="2" t="s">
        <v>18</v>
      </c>
      <c r="D15" s="3">
        <v>100000</v>
      </c>
      <c r="E15" s="2">
        <v>10</v>
      </c>
      <c r="F15" s="8">
        <v>1000000</v>
      </c>
    </row>
    <row r="16" spans="1:6" ht="13.5">
      <c r="A16" s="7">
        <v>104</v>
      </c>
      <c r="B16" s="2" t="s">
        <v>22</v>
      </c>
      <c r="C16" s="2" t="s">
        <v>21</v>
      </c>
      <c r="D16" s="3">
        <v>80000</v>
      </c>
      <c r="E16" s="2">
        <v>20</v>
      </c>
      <c r="F16" s="8">
        <v>1600000</v>
      </c>
    </row>
    <row r="17" spans="1:6" ht="13.5">
      <c r="A17" s="7">
        <v>104</v>
      </c>
      <c r="B17" s="2" t="s">
        <v>22</v>
      </c>
      <c r="C17" s="2" t="s">
        <v>18</v>
      </c>
      <c r="D17" s="3">
        <v>100000</v>
      </c>
      <c r="E17" s="2">
        <v>30</v>
      </c>
      <c r="F17" s="8">
        <v>3000000</v>
      </c>
    </row>
    <row r="18" spans="1:6" ht="13.5">
      <c r="A18" s="7">
        <v>101</v>
      </c>
      <c r="B18" s="2" t="s">
        <v>17</v>
      </c>
      <c r="C18" s="2" t="s">
        <v>21</v>
      </c>
      <c r="D18" s="3">
        <v>80000</v>
      </c>
      <c r="E18" s="2">
        <v>10</v>
      </c>
      <c r="F18" s="8">
        <v>800000</v>
      </c>
    </row>
    <row r="19" spans="1:6" ht="13.5">
      <c r="A19" s="7">
        <v>102</v>
      </c>
      <c r="B19" s="2" t="s">
        <v>19</v>
      </c>
      <c r="C19" s="2" t="s">
        <v>18</v>
      </c>
      <c r="D19" s="3">
        <v>100000</v>
      </c>
      <c r="E19" s="2">
        <v>50</v>
      </c>
      <c r="F19" s="8">
        <v>5000000</v>
      </c>
    </row>
    <row r="20" spans="1:6" ht="13.5">
      <c r="A20" s="7">
        <v>102</v>
      </c>
      <c r="B20" s="2" t="s">
        <v>19</v>
      </c>
      <c r="C20" s="2" t="s">
        <v>21</v>
      </c>
      <c r="D20" s="3">
        <v>80000</v>
      </c>
      <c r="E20" s="2">
        <v>10</v>
      </c>
      <c r="F20" s="8">
        <v>800000</v>
      </c>
    </row>
    <row r="21" spans="1:6" ht="13.5">
      <c r="A21" s="7">
        <v>103</v>
      </c>
      <c r="B21" s="2" t="s">
        <v>20</v>
      </c>
      <c r="C21" s="2" t="s">
        <v>23</v>
      </c>
      <c r="D21" s="3">
        <v>50000</v>
      </c>
      <c r="E21" s="2">
        <v>20</v>
      </c>
      <c r="F21" s="8">
        <v>1000000</v>
      </c>
    </row>
    <row r="22" spans="1:6" ht="13.5">
      <c r="A22" s="7">
        <v>101</v>
      </c>
      <c r="B22" s="2" t="s">
        <v>17</v>
      </c>
      <c r="C22" s="2" t="s">
        <v>23</v>
      </c>
      <c r="D22" s="3">
        <v>50000</v>
      </c>
      <c r="E22" s="2">
        <v>20</v>
      </c>
      <c r="F22" s="8">
        <v>1000000</v>
      </c>
    </row>
    <row r="23" spans="1:6" ht="13.5">
      <c r="A23" s="7">
        <v>102</v>
      </c>
      <c r="B23" s="2" t="s">
        <v>19</v>
      </c>
      <c r="C23" s="2" t="s">
        <v>21</v>
      </c>
      <c r="D23" s="3">
        <v>80000</v>
      </c>
      <c r="E23" s="2">
        <v>30</v>
      </c>
      <c r="F23" s="8">
        <v>2400000</v>
      </c>
    </row>
    <row r="24" spans="1:6" ht="13.5">
      <c r="A24" s="7">
        <v>103</v>
      </c>
      <c r="B24" s="2" t="s">
        <v>20</v>
      </c>
      <c r="C24" s="2" t="s">
        <v>18</v>
      </c>
      <c r="D24" s="3">
        <v>100000</v>
      </c>
      <c r="E24" s="2">
        <v>25</v>
      </c>
      <c r="F24" s="8">
        <v>2500000</v>
      </c>
    </row>
    <row r="25" spans="1:9" ht="13.5">
      <c r="A25" s="7">
        <v>104</v>
      </c>
      <c r="B25" s="2" t="s">
        <v>22</v>
      </c>
      <c r="C25" s="2" t="s">
        <v>21</v>
      </c>
      <c r="D25" s="3">
        <v>80000</v>
      </c>
      <c r="E25" s="2">
        <v>10</v>
      </c>
      <c r="F25" s="8">
        <v>800000</v>
      </c>
      <c r="I25" s="1"/>
    </row>
    <row r="26" spans="1:9" ht="14.25" thickBot="1">
      <c r="A26" s="9" t="s">
        <v>24</v>
      </c>
      <c r="B26" s="10"/>
      <c r="C26" s="10"/>
      <c r="D26" s="10"/>
      <c r="E26" s="10">
        <v>410</v>
      </c>
      <c r="F26" s="11">
        <v>34550000</v>
      </c>
      <c r="I26" s="1"/>
    </row>
    <row r="27" ht="14.25" thickBot="1">
      <c r="I27" s="1"/>
    </row>
    <row r="28" spans="2:9" ht="14.25" thickBot="1">
      <c r="B28" s="16"/>
      <c r="C28" s="34" t="s">
        <v>17</v>
      </c>
      <c r="D28" s="34" t="s">
        <v>19</v>
      </c>
      <c r="E28" s="34" t="s">
        <v>20</v>
      </c>
      <c r="F28" s="34" t="s">
        <v>22</v>
      </c>
      <c r="G28" s="34" t="s">
        <v>25</v>
      </c>
      <c r="H28" s="34" t="s">
        <v>26</v>
      </c>
      <c r="I28" s="38" t="s">
        <v>27</v>
      </c>
    </row>
    <row r="29" spans="2:9" ht="13.5">
      <c r="B29" s="39" t="s">
        <v>25</v>
      </c>
      <c r="C29" s="14">
        <f>DSUM($A$4:$F$25,F4,F35:F36)</f>
        <v>5600000</v>
      </c>
      <c r="D29" s="14">
        <f>DSUM($A$4:$F$25,F4,G35:G36)</f>
        <v>12950000</v>
      </c>
      <c r="E29" s="14">
        <f>DSUM($A$4:$F$25,F4,H35:H36)</f>
        <v>8100000</v>
      </c>
      <c r="F29" s="14">
        <f>DSUM($A$4:$F$25,F4,I35:I36)</f>
        <v>7900000</v>
      </c>
      <c r="G29" s="14">
        <f>SUM(C29:F29)</f>
        <v>34550000</v>
      </c>
      <c r="H29" s="13">
        <f>RANK(G29,G$29:G$32,2)</f>
        <v>4</v>
      </c>
      <c r="I29" s="15">
        <f>AVERAGEA(C29:F29)</f>
        <v>8637500</v>
      </c>
    </row>
    <row r="30" spans="2:9" ht="13.5">
      <c r="B30" s="40" t="s">
        <v>27</v>
      </c>
      <c r="C30" s="3">
        <f>DAVERAGE($A$4:$F$25,$F$4,F35:F36)</f>
        <v>1120000</v>
      </c>
      <c r="D30" s="3">
        <f>DAVERAGE($A$4:$F$25,$F$4,G35:G36)</f>
        <v>2158333.3333333335</v>
      </c>
      <c r="E30" s="3">
        <f>DAVERAGE($A$4:$F$25,$F$4,H35:H36)</f>
        <v>1620000</v>
      </c>
      <c r="F30" s="3">
        <f>DAVERAGE($A$4:$F$25,$F$4,I35:I36)</f>
        <v>1580000</v>
      </c>
      <c r="G30" s="3">
        <f>SUM(C30:F30)</f>
        <v>6478333.333333334</v>
      </c>
      <c r="H30" s="13">
        <f>RANK(G30,G$29:G$32,1)</f>
        <v>2</v>
      </c>
      <c r="I30" s="15">
        <f>AVERAGEA(C30:F30)</f>
        <v>1619583.3333333335</v>
      </c>
    </row>
    <row r="31" spans="2:9" ht="13.5">
      <c r="B31" s="40" t="s">
        <v>28</v>
      </c>
      <c r="C31" s="3">
        <f>DMAX($A$4:$F$25,$F$4,F35:F36)</f>
        <v>2000000</v>
      </c>
      <c r="D31" s="3">
        <f>DMAX($A$4:$F$25,$F$4,G35:G36)</f>
        <v>5000000</v>
      </c>
      <c r="E31" s="3">
        <f>DMAX($A$4:$F$25,$F$4,H35:H36)</f>
        <v>2500000</v>
      </c>
      <c r="F31" s="3">
        <f>DMAX($A$4:$F$25,$F$4,I35:I36)</f>
        <v>3000000</v>
      </c>
      <c r="G31" s="3">
        <f>SUM(C31:F31)</f>
        <v>12500000</v>
      </c>
      <c r="H31" s="13">
        <f>RANK(G31,G$29:G$32,1)</f>
        <v>3</v>
      </c>
      <c r="I31" s="15">
        <f>AVERAGEA(C31:F31)</f>
        <v>3125000</v>
      </c>
    </row>
    <row r="32" spans="2:9" ht="13.5">
      <c r="B32" s="40" t="s">
        <v>29</v>
      </c>
      <c r="C32" s="3">
        <f>DMIN($A$4:$F$25,$F$4,F35:F36)</f>
        <v>800000</v>
      </c>
      <c r="D32" s="3">
        <f>DMIN($A$4:$F$25,$F$4,G35:G36)</f>
        <v>800000</v>
      </c>
      <c r="E32" s="3">
        <f>DMIN($A$4:$F$25,$F$4,H35:H36)</f>
        <v>1000000</v>
      </c>
      <c r="F32" s="3">
        <f>DMIN($A$4:$F$25,$F$4,I35:I36)</f>
        <v>500000</v>
      </c>
      <c r="G32" s="3">
        <f>SUM(C32:F32)</f>
        <v>3100000</v>
      </c>
      <c r="H32" s="13">
        <f>RANK(G32,G$29:G$32,1)</f>
        <v>1</v>
      </c>
      <c r="I32" s="15">
        <f>AVERAGEA(C32:F32)</f>
        <v>775000</v>
      </c>
    </row>
    <row r="33" spans="2:9" ht="14.25" thickBot="1">
      <c r="B33" s="41" t="s">
        <v>30</v>
      </c>
      <c r="C33" s="10">
        <f>DCOUNT($A$4:$F$25,$F$4,F35:F36)</f>
        <v>5</v>
      </c>
      <c r="D33" s="10">
        <f>DCOUNT($A$4:$F$25,$F$4,G35:G36)</f>
        <v>6</v>
      </c>
      <c r="E33" s="10">
        <f>DCOUNT($A$4:$F$25,$F$4,H35:H36)</f>
        <v>5</v>
      </c>
      <c r="F33" s="10">
        <f>DCOUNT($A$4:$F$25,$F$4,I35:I36)</f>
        <v>5</v>
      </c>
      <c r="G33" s="10">
        <f>DCOUNT($A$4:$F$25,$F$4,J35:J36)</f>
        <v>21</v>
      </c>
      <c r="H33" s="10"/>
      <c r="I33" s="117">
        <f>AVERAGEA(C33:F33)</f>
        <v>5.25</v>
      </c>
    </row>
    <row r="34" ht="14.25" thickBot="1">
      <c r="F34" t="s">
        <v>31</v>
      </c>
    </row>
    <row r="35" spans="6:9" ht="13.5">
      <c r="F35" s="30" t="s">
        <v>12</v>
      </c>
      <c r="G35" s="31" t="s">
        <v>12</v>
      </c>
      <c r="H35" s="31" t="s">
        <v>12</v>
      </c>
      <c r="I35" s="32" t="s">
        <v>12</v>
      </c>
    </row>
    <row r="36" spans="6:9" ht="14.25" thickBot="1">
      <c r="F36" s="41" t="s">
        <v>17</v>
      </c>
      <c r="G36" s="42" t="s">
        <v>19</v>
      </c>
      <c r="H36" s="42" t="s">
        <v>20</v>
      </c>
      <c r="I36" s="43" t="s">
        <v>22</v>
      </c>
    </row>
    <row r="37" ht="14.25" thickBot="1">
      <c r="B37" t="s">
        <v>32</v>
      </c>
    </row>
    <row r="38" spans="2:7" ht="13.5">
      <c r="B38" s="4" t="s">
        <v>33</v>
      </c>
      <c r="C38" s="145" t="s">
        <v>24</v>
      </c>
      <c r="D38" s="146"/>
      <c r="E38" s="147"/>
      <c r="F38" s="145" t="s">
        <v>34</v>
      </c>
      <c r="G38" s="154"/>
    </row>
    <row r="39" spans="2:7" ht="13.5">
      <c r="B39" s="7" t="s">
        <v>35</v>
      </c>
      <c r="C39" s="148" t="s">
        <v>36</v>
      </c>
      <c r="D39" s="149"/>
      <c r="E39" s="150"/>
      <c r="F39" s="148" t="s">
        <v>37</v>
      </c>
      <c r="G39" s="155"/>
    </row>
    <row r="40" spans="2:7" ht="13.5">
      <c r="B40" s="7" t="s">
        <v>38</v>
      </c>
      <c r="C40" s="148" t="s">
        <v>39</v>
      </c>
      <c r="D40" s="149"/>
      <c r="E40" s="150"/>
      <c r="F40" s="148" t="s">
        <v>40</v>
      </c>
      <c r="G40" s="155"/>
    </row>
    <row r="41" spans="2:7" ht="13.5">
      <c r="B41" s="7" t="s">
        <v>41</v>
      </c>
      <c r="C41" s="148" t="s">
        <v>42</v>
      </c>
      <c r="D41" s="149"/>
      <c r="E41" s="150"/>
      <c r="F41" s="148" t="s">
        <v>43</v>
      </c>
      <c r="G41" s="155"/>
    </row>
    <row r="42" spans="2:7" ht="13.5">
      <c r="B42" s="7" t="s">
        <v>44</v>
      </c>
      <c r="C42" s="148" t="s">
        <v>45</v>
      </c>
      <c r="D42" s="149"/>
      <c r="E42" s="150"/>
      <c r="F42" s="148" t="s">
        <v>46</v>
      </c>
      <c r="G42" s="155"/>
    </row>
    <row r="43" spans="2:7" ht="13.5">
      <c r="B43" s="7" t="s">
        <v>47</v>
      </c>
      <c r="C43" s="148" t="s">
        <v>48</v>
      </c>
      <c r="D43" s="149"/>
      <c r="E43" s="150"/>
      <c r="F43" s="148" t="s">
        <v>49</v>
      </c>
      <c r="G43" s="155"/>
    </row>
    <row r="44" spans="2:7" ht="13.5">
      <c r="B44" s="7" t="s">
        <v>50</v>
      </c>
      <c r="C44" s="148" t="s">
        <v>51</v>
      </c>
      <c r="D44" s="149"/>
      <c r="E44" s="150"/>
      <c r="F44" s="148" t="s">
        <v>52</v>
      </c>
      <c r="G44" s="155"/>
    </row>
    <row r="45" spans="2:7" ht="13.5">
      <c r="B45" s="7" t="s">
        <v>53</v>
      </c>
      <c r="C45" s="21" t="s">
        <v>54</v>
      </c>
      <c r="D45" s="21"/>
      <c r="E45" s="21"/>
      <c r="F45" s="148" t="s">
        <v>55</v>
      </c>
      <c r="G45" s="155"/>
    </row>
    <row r="46" spans="2:7" ht="14.25" thickBot="1">
      <c r="B46" s="9" t="s">
        <v>56</v>
      </c>
      <c r="C46" s="151" t="s">
        <v>57</v>
      </c>
      <c r="D46" s="152"/>
      <c r="E46" s="153"/>
      <c r="F46" s="151" t="s">
        <v>58</v>
      </c>
      <c r="G46" s="156"/>
    </row>
  </sheetData>
  <mergeCells count="18">
    <mergeCell ref="C46:E46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C41:E41"/>
    <mergeCell ref="C42:E42"/>
    <mergeCell ref="C43:E43"/>
    <mergeCell ref="C44:E44"/>
    <mergeCell ref="A2:F2"/>
    <mergeCell ref="C38:E38"/>
    <mergeCell ref="C39:E39"/>
    <mergeCell ref="C40:E40"/>
  </mergeCells>
  <printOptions/>
  <pageMargins left="0.7" right="0.51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24"/>
  <sheetViews>
    <sheetView workbookViewId="0" topLeftCell="A1">
      <selection activeCell="A20" sqref="A20:B20"/>
    </sheetView>
  </sheetViews>
  <sheetFormatPr defaultColWidth="9.00390625" defaultRowHeight="13.5"/>
  <cols>
    <col min="1" max="1" width="14.125" style="0" customWidth="1"/>
    <col min="3" max="3" width="22.25390625" style="0" customWidth="1"/>
    <col min="4" max="4" width="10.875" style="0" customWidth="1"/>
    <col min="5" max="5" width="6.50390625" style="0" customWidth="1"/>
  </cols>
  <sheetData>
    <row r="7" spans="3:6" ht="13.5">
      <c r="C7" t="s">
        <v>59</v>
      </c>
      <c r="D7" s="22">
        <v>38120</v>
      </c>
      <c r="F7" t="s">
        <v>60</v>
      </c>
    </row>
    <row r="10" spans="3:6" ht="13.5">
      <c r="C10" t="s">
        <v>61</v>
      </c>
      <c r="D10" s="22">
        <v>10653</v>
      </c>
      <c r="F10" t="s">
        <v>62</v>
      </c>
    </row>
    <row r="13" spans="3:6" ht="13.5">
      <c r="C13" s="23" t="s">
        <v>63</v>
      </c>
      <c r="D13" s="144" t="str">
        <f>DATEDIF(D10,D7,"ｙ")&amp;"歳"&amp;DATEDIF(D10,D7,"ｙｍ")&amp;"ヶ月"&amp;DATEDIF(D10,D7,"ｍd")&amp;"日ですね"</f>
        <v>75歳2ヶ月12日ですね</v>
      </c>
      <c r="E13" s="144"/>
      <c r="F13" s="144"/>
    </row>
    <row r="20" spans="1:2" ht="14.25" thickBot="1">
      <c r="A20" s="164" t="s">
        <v>534</v>
      </c>
      <c r="B20" s="164"/>
    </row>
    <row r="21" spans="1:7" ht="13.5">
      <c r="A21" s="24" t="s">
        <v>68</v>
      </c>
      <c r="B21" s="157" t="s">
        <v>455</v>
      </c>
      <c r="C21" s="158"/>
      <c r="D21" s="158"/>
      <c r="E21" s="158"/>
      <c r="F21" s="145"/>
      <c r="G21" s="26" t="s">
        <v>64</v>
      </c>
    </row>
    <row r="22" spans="1:7" ht="14.25" thickBot="1">
      <c r="A22" s="25" t="s">
        <v>69</v>
      </c>
      <c r="B22" s="159" t="s">
        <v>67</v>
      </c>
      <c r="C22" s="160"/>
      <c r="D22" s="160"/>
      <c r="E22" s="160"/>
      <c r="F22" s="151"/>
      <c r="G22" s="27" t="s">
        <v>65</v>
      </c>
    </row>
    <row r="23" ht="14.25" thickBot="1"/>
    <row r="24" spans="2:7" ht="14.25" thickBot="1">
      <c r="B24" s="161" t="s">
        <v>66</v>
      </c>
      <c r="C24" s="162"/>
      <c r="D24" s="162" t="s">
        <v>456</v>
      </c>
      <c r="E24" s="162"/>
      <c r="F24" s="162"/>
      <c r="G24" s="163"/>
    </row>
  </sheetData>
  <mergeCells count="6">
    <mergeCell ref="D13:F13"/>
    <mergeCell ref="B21:F21"/>
    <mergeCell ref="B22:F22"/>
    <mergeCell ref="B24:C24"/>
    <mergeCell ref="D24:G24"/>
    <mergeCell ref="A20:B20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2">
      <selection activeCell="D40" sqref="D40:H44"/>
    </sheetView>
  </sheetViews>
  <sheetFormatPr defaultColWidth="9.00390625" defaultRowHeight="13.5"/>
  <sheetData>
    <row r="1" spans="1:8" ht="18.75">
      <c r="A1" s="132" t="s">
        <v>535</v>
      </c>
      <c r="B1" s="127"/>
      <c r="C1" s="127"/>
      <c r="D1" s="127"/>
      <c r="E1" s="127"/>
      <c r="F1" s="127"/>
      <c r="G1" s="127"/>
      <c r="H1" s="127"/>
    </row>
    <row r="2" spans="1:9" ht="18.75">
      <c r="A2" s="141" t="s">
        <v>536</v>
      </c>
      <c r="B2" s="133"/>
      <c r="C2" s="133"/>
      <c r="D2" s="133"/>
      <c r="E2" s="133"/>
      <c r="F2" s="133"/>
      <c r="G2" s="133"/>
      <c r="H2" s="133"/>
      <c r="I2" s="133"/>
    </row>
    <row r="3" ht="14.25" thickBot="1"/>
    <row r="4" spans="1:5" ht="13.5">
      <c r="A4" s="4" t="s">
        <v>537</v>
      </c>
      <c r="B4" s="5" t="s">
        <v>538</v>
      </c>
      <c r="C4" s="5" t="s">
        <v>489</v>
      </c>
      <c r="D4" s="5" t="s">
        <v>539</v>
      </c>
      <c r="E4" s="6" t="s">
        <v>540</v>
      </c>
    </row>
    <row r="5" spans="1:5" ht="13.5">
      <c r="A5" s="7" t="s">
        <v>541</v>
      </c>
      <c r="B5" s="2" t="s">
        <v>542</v>
      </c>
      <c r="C5" s="100">
        <v>100000</v>
      </c>
      <c r="D5" s="100">
        <v>20</v>
      </c>
      <c r="E5" s="101">
        <f>C5*D5</f>
        <v>2000000</v>
      </c>
    </row>
    <row r="6" spans="1:5" ht="13.5">
      <c r="A6" s="7" t="s">
        <v>543</v>
      </c>
      <c r="B6" s="2" t="s">
        <v>544</v>
      </c>
      <c r="C6" s="100">
        <v>100000</v>
      </c>
      <c r="D6" s="100">
        <v>15</v>
      </c>
      <c r="E6" s="101">
        <f aca="true" t="shared" si="0" ref="E6:E25">C6*D6</f>
        <v>1500000</v>
      </c>
    </row>
    <row r="7" spans="1:5" ht="13.5">
      <c r="A7" s="7" t="s">
        <v>545</v>
      </c>
      <c r="B7" s="2" t="s">
        <v>546</v>
      </c>
      <c r="C7" s="100">
        <v>80000</v>
      </c>
      <c r="D7" s="100">
        <v>30</v>
      </c>
      <c r="E7" s="101">
        <f t="shared" si="0"/>
        <v>2400000</v>
      </c>
    </row>
    <row r="8" spans="1:5" ht="13.5">
      <c r="A8" s="7" t="s">
        <v>547</v>
      </c>
      <c r="B8" s="2" t="s">
        <v>548</v>
      </c>
      <c r="C8" s="100">
        <v>100000</v>
      </c>
      <c r="D8" s="100">
        <v>20</v>
      </c>
      <c r="E8" s="101">
        <f t="shared" si="0"/>
        <v>2000000</v>
      </c>
    </row>
    <row r="9" spans="1:5" ht="13.5">
      <c r="A9" s="7" t="s">
        <v>547</v>
      </c>
      <c r="B9" s="2" t="s">
        <v>549</v>
      </c>
      <c r="C9" s="100">
        <v>50000</v>
      </c>
      <c r="D9" s="100">
        <v>10</v>
      </c>
      <c r="E9" s="101">
        <f t="shared" si="0"/>
        <v>500000</v>
      </c>
    </row>
    <row r="10" spans="1:5" ht="13.5">
      <c r="A10" s="7" t="s">
        <v>543</v>
      </c>
      <c r="B10" s="2" t="s">
        <v>550</v>
      </c>
      <c r="C10" s="100">
        <v>50000</v>
      </c>
      <c r="D10" s="100">
        <v>25</v>
      </c>
      <c r="E10" s="101">
        <f t="shared" si="0"/>
        <v>1250000</v>
      </c>
    </row>
    <row r="11" spans="1:5" ht="13.5">
      <c r="A11" s="7" t="s">
        <v>541</v>
      </c>
      <c r="B11" s="2" t="s">
        <v>551</v>
      </c>
      <c r="C11" s="100">
        <v>80000</v>
      </c>
      <c r="D11" s="100">
        <v>10</v>
      </c>
      <c r="E11" s="101">
        <f t="shared" si="0"/>
        <v>800000</v>
      </c>
    </row>
    <row r="12" spans="1:5" ht="13.5">
      <c r="A12" s="7" t="s">
        <v>541</v>
      </c>
      <c r="B12" s="2" t="s">
        <v>542</v>
      </c>
      <c r="C12" s="100">
        <v>100000</v>
      </c>
      <c r="D12" s="100">
        <v>10</v>
      </c>
      <c r="E12" s="101">
        <f t="shared" si="0"/>
        <v>1000000</v>
      </c>
    </row>
    <row r="13" spans="1:5" ht="13.5">
      <c r="A13" s="7" t="s">
        <v>543</v>
      </c>
      <c r="B13" s="2" t="s">
        <v>544</v>
      </c>
      <c r="C13" s="100">
        <v>100000</v>
      </c>
      <c r="D13" s="100">
        <v>20</v>
      </c>
      <c r="E13" s="101">
        <f t="shared" si="0"/>
        <v>2000000</v>
      </c>
    </row>
    <row r="14" spans="1:5" ht="13.5">
      <c r="A14" s="7" t="s">
        <v>545</v>
      </c>
      <c r="B14" s="2" t="s">
        <v>546</v>
      </c>
      <c r="C14" s="100">
        <v>80000</v>
      </c>
      <c r="D14" s="100">
        <v>15</v>
      </c>
      <c r="E14" s="101">
        <f t="shared" si="0"/>
        <v>1200000</v>
      </c>
    </row>
    <row r="15" spans="1:5" ht="13.5">
      <c r="A15" s="7" t="s">
        <v>545</v>
      </c>
      <c r="B15" s="2" t="s">
        <v>552</v>
      </c>
      <c r="C15" s="100">
        <v>100000</v>
      </c>
      <c r="D15" s="100">
        <v>10</v>
      </c>
      <c r="E15" s="101">
        <f t="shared" si="0"/>
        <v>1000000</v>
      </c>
    </row>
    <row r="16" spans="1:5" ht="13.5">
      <c r="A16" s="7" t="s">
        <v>547</v>
      </c>
      <c r="B16" s="2" t="s">
        <v>553</v>
      </c>
      <c r="C16" s="100">
        <v>80000</v>
      </c>
      <c r="D16" s="100">
        <v>20</v>
      </c>
      <c r="E16" s="101">
        <f t="shared" si="0"/>
        <v>1600000</v>
      </c>
    </row>
    <row r="17" spans="1:5" ht="13.5">
      <c r="A17" s="7" t="s">
        <v>547</v>
      </c>
      <c r="B17" s="2" t="s">
        <v>548</v>
      </c>
      <c r="C17" s="100">
        <v>100000</v>
      </c>
      <c r="D17" s="100">
        <v>30</v>
      </c>
      <c r="E17" s="101">
        <f t="shared" si="0"/>
        <v>3000000</v>
      </c>
    </row>
    <row r="18" spans="1:5" ht="13.5">
      <c r="A18" s="7" t="s">
        <v>541</v>
      </c>
      <c r="B18" s="2" t="s">
        <v>551</v>
      </c>
      <c r="C18" s="100">
        <v>80000</v>
      </c>
      <c r="D18" s="100">
        <v>10</v>
      </c>
      <c r="E18" s="101">
        <f t="shared" si="0"/>
        <v>800000</v>
      </c>
    </row>
    <row r="19" spans="1:5" ht="13.5">
      <c r="A19" s="7" t="s">
        <v>543</v>
      </c>
      <c r="B19" s="2" t="s">
        <v>544</v>
      </c>
      <c r="C19" s="100">
        <v>100000</v>
      </c>
      <c r="D19" s="100">
        <v>50</v>
      </c>
      <c r="E19" s="101">
        <f t="shared" si="0"/>
        <v>5000000</v>
      </c>
    </row>
    <row r="20" spans="1:5" ht="13.5">
      <c r="A20" s="7" t="s">
        <v>543</v>
      </c>
      <c r="B20" s="2" t="s">
        <v>554</v>
      </c>
      <c r="C20" s="100">
        <v>80000</v>
      </c>
      <c r="D20" s="100">
        <v>10</v>
      </c>
      <c r="E20" s="101">
        <f t="shared" si="0"/>
        <v>800000</v>
      </c>
    </row>
    <row r="21" spans="1:5" ht="13.5">
      <c r="A21" s="7" t="s">
        <v>545</v>
      </c>
      <c r="B21" s="2" t="s">
        <v>555</v>
      </c>
      <c r="C21" s="100">
        <v>50000</v>
      </c>
      <c r="D21" s="100">
        <v>20</v>
      </c>
      <c r="E21" s="101">
        <f t="shared" si="0"/>
        <v>1000000</v>
      </c>
    </row>
    <row r="22" spans="1:5" ht="13.5">
      <c r="A22" s="7" t="s">
        <v>541</v>
      </c>
      <c r="B22" s="2" t="s">
        <v>556</v>
      </c>
      <c r="C22" s="100">
        <v>50000</v>
      </c>
      <c r="D22" s="100">
        <v>20</v>
      </c>
      <c r="E22" s="101">
        <f t="shared" si="0"/>
        <v>1000000</v>
      </c>
    </row>
    <row r="23" spans="1:5" ht="13.5">
      <c r="A23" s="7" t="s">
        <v>543</v>
      </c>
      <c r="B23" s="2" t="s">
        <v>550</v>
      </c>
      <c r="C23" s="100">
        <v>50000</v>
      </c>
      <c r="D23" s="100">
        <v>30</v>
      </c>
      <c r="E23" s="101">
        <f t="shared" si="0"/>
        <v>1500000</v>
      </c>
    </row>
    <row r="24" spans="1:5" ht="13.5">
      <c r="A24" s="7" t="s">
        <v>545</v>
      </c>
      <c r="B24" s="2" t="s">
        <v>546</v>
      </c>
      <c r="C24" s="100">
        <v>80000</v>
      </c>
      <c r="D24" s="100">
        <v>25</v>
      </c>
      <c r="E24" s="101">
        <f t="shared" si="0"/>
        <v>2000000</v>
      </c>
    </row>
    <row r="25" spans="1:5" ht="14.25" thickBot="1">
      <c r="A25" s="9" t="s">
        <v>547</v>
      </c>
      <c r="B25" s="10" t="s">
        <v>548</v>
      </c>
      <c r="C25" s="118">
        <v>100000</v>
      </c>
      <c r="D25" s="118">
        <v>10</v>
      </c>
      <c r="E25" s="87">
        <f t="shared" si="0"/>
        <v>1000000</v>
      </c>
    </row>
    <row r="27" ht="14.25" thickBot="1"/>
    <row r="28" spans="1:5" ht="13.5">
      <c r="A28" s="4"/>
      <c r="B28" s="5" t="s">
        <v>541</v>
      </c>
      <c r="C28" s="5" t="s">
        <v>547</v>
      </c>
      <c r="D28" s="5" t="s">
        <v>545</v>
      </c>
      <c r="E28" s="6" t="s">
        <v>543</v>
      </c>
    </row>
    <row r="29" spans="1:5" ht="13.5">
      <c r="A29" s="7" t="s">
        <v>511</v>
      </c>
      <c r="B29" s="2">
        <f>DSUM($A$4:$E$25,$E$4,A37:A38)</f>
        <v>5600000</v>
      </c>
      <c r="C29" s="2">
        <f>DSUM($A$4:$E$25,$E$4,B37:B38)</f>
        <v>8100000</v>
      </c>
      <c r="D29" s="2">
        <f>DSUM($A$4:$E$25,$E$4,C37:C38)</f>
        <v>7600000</v>
      </c>
      <c r="E29" s="19">
        <f>DSUM($A$4:$E$25,$E$4,D37:D38)</f>
        <v>12050000</v>
      </c>
    </row>
    <row r="30" spans="1:5" ht="13.5">
      <c r="A30" s="7" t="s">
        <v>559</v>
      </c>
      <c r="B30" s="2">
        <f>DAVERAGE($A$4:$E$25,$E$4,A37:A38)</f>
        <v>1120000</v>
      </c>
      <c r="C30" s="2">
        <f>DAVERAGE($A$4:$E$25,$E$4,B37:B38)</f>
        <v>1620000</v>
      </c>
      <c r="D30" s="2">
        <f>DAVERAGE($A$4:$E$25,$E$4,C37:C38)</f>
        <v>1520000</v>
      </c>
      <c r="E30" s="19">
        <f>DAVERAGE($A$4:$E$25,$E$4,D37:D38)</f>
        <v>2008333.3333333333</v>
      </c>
    </row>
    <row r="31" spans="1:5" ht="13.5">
      <c r="A31" s="7" t="s">
        <v>561</v>
      </c>
      <c r="B31" s="2">
        <f>DMAX($A$4:$E$25,$E$4,A37:A38)</f>
        <v>2000000</v>
      </c>
      <c r="C31" s="2">
        <f>DMAX($A$4:$E$25,$E$4,B37:B38)</f>
        <v>3000000</v>
      </c>
      <c r="D31" s="2">
        <f>DMAX($A$4:$E$25,$E$4,C37:C38)</f>
        <v>2400000</v>
      </c>
      <c r="E31" s="19">
        <f>DMAX($A$4:$E$25,$E$4,D37:D38)</f>
        <v>5000000</v>
      </c>
    </row>
    <row r="32" spans="1:5" ht="13.5">
      <c r="A32" s="7" t="s">
        <v>563</v>
      </c>
      <c r="B32" s="2">
        <f>DMIN($A$4:$E$25,$E$4,A37:A38)</f>
        <v>800000</v>
      </c>
      <c r="C32" s="2">
        <f>DMIN($A$4:$E$25,$E$4,B37:B38)</f>
        <v>500000</v>
      </c>
      <c r="D32" s="2">
        <f>DMIN($A$4:$E$25,$E$4,C37:C38)</f>
        <v>1000000</v>
      </c>
      <c r="E32" s="19">
        <f>DMIN($A$4:$E$25,$E$4,D37:D38)</f>
        <v>800000</v>
      </c>
    </row>
    <row r="33" spans="1:5" ht="14.25" thickBot="1">
      <c r="A33" s="9" t="s">
        <v>565</v>
      </c>
      <c r="B33" s="10">
        <f>DCOUNTA($A$4:$E$25,$E$4,A37:A38)</f>
        <v>5</v>
      </c>
      <c r="C33" s="10">
        <f>DCOUNTA($A$4:$E$25,$E$4,B37:B38)</f>
        <v>5</v>
      </c>
      <c r="D33" s="10">
        <f>DCOUNTA($A$4:$E$25,$E$4,C37:C38)</f>
        <v>5</v>
      </c>
      <c r="E33" s="20">
        <f>DCOUNTA($A$4:$E$25,$E$4,D37:D38)</f>
        <v>6</v>
      </c>
    </row>
    <row r="36" ht="14.25" thickBot="1">
      <c r="A36" t="s">
        <v>567</v>
      </c>
    </row>
    <row r="37" spans="1:4" ht="13.5">
      <c r="A37" s="4" t="s">
        <v>537</v>
      </c>
      <c r="B37" s="5" t="s">
        <v>537</v>
      </c>
      <c r="C37" s="5" t="s">
        <v>537</v>
      </c>
      <c r="D37" s="6" t="s">
        <v>537</v>
      </c>
    </row>
    <row r="38" spans="1:4" ht="14.25" thickBot="1">
      <c r="A38" s="9" t="s">
        <v>541</v>
      </c>
      <c r="B38" s="10" t="s">
        <v>547</v>
      </c>
      <c r="C38" s="10" t="s">
        <v>545</v>
      </c>
      <c r="D38" s="20" t="s">
        <v>543</v>
      </c>
    </row>
    <row r="39" ht="14.25" thickBot="1"/>
    <row r="40" spans="4:8" ht="13.5">
      <c r="D40" s="123" t="s">
        <v>557</v>
      </c>
      <c r="E40" s="158" t="s">
        <v>558</v>
      </c>
      <c r="F40" s="158"/>
      <c r="G40" s="158"/>
      <c r="H40" s="134"/>
    </row>
    <row r="41" spans="4:8" ht="13.5">
      <c r="D41" s="124" t="s">
        <v>557</v>
      </c>
      <c r="E41" s="129" t="s">
        <v>560</v>
      </c>
      <c r="F41" s="129"/>
      <c r="G41" s="129"/>
      <c r="H41" s="130"/>
    </row>
    <row r="42" spans="4:8" ht="13.5">
      <c r="D42" s="124" t="s">
        <v>557</v>
      </c>
      <c r="E42" s="129" t="s">
        <v>562</v>
      </c>
      <c r="F42" s="129"/>
      <c r="G42" s="129"/>
      <c r="H42" s="130"/>
    </row>
    <row r="43" spans="4:8" ht="13.5">
      <c r="D43" s="124" t="s">
        <v>557</v>
      </c>
      <c r="E43" s="129" t="s">
        <v>564</v>
      </c>
      <c r="F43" s="129"/>
      <c r="G43" s="129"/>
      <c r="H43" s="130"/>
    </row>
    <row r="44" spans="4:8" ht="14.25" thickBot="1">
      <c r="D44" s="125" t="s">
        <v>557</v>
      </c>
      <c r="E44" s="160" t="s">
        <v>566</v>
      </c>
      <c r="F44" s="160"/>
      <c r="G44" s="160"/>
      <c r="H44" s="131"/>
    </row>
  </sheetData>
  <mergeCells count="7">
    <mergeCell ref="E42:H42"/>
    <mergeCell ref="E43:H43"/>
    <mergeCell ref="E44:H44"/>
    <mergeCell ref="A1:H1"/>
    <mergeCell ref="A2:I2"/>
    <mergeCell ref="E40:H40"/>
    <mergeCell ref="E41:H4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25">
      <selection activeCell="B36" sqref="B36:H36"/>
    </sheetView>
  </sheetViews>
  <sheetFormatPr defaultColWidth="9.00390625" defaultRowHeight="13.5"/>
  <cols>
    <col min="2" max="2" width="10.625" style="0" customWidth="1"/>
  </cols>
  <sheetData>
    <row r="2" spans="1:7" ht="18.75">
      <c r="A2" s="132" t="s">
        <v>568</v>
      </c>
      <c r="B2" s="132"/>
      <c r="C2" s="132"/>
      <c r="D2" s="132"/>
      <c r="E2" s="132"/>
      <c r="F2" s="132"/>
      <c r="G2" s="75"/>
    </row>
    <row r="3" spans="1:5" ht="15" thickBot="1">
      <c r="A3" s="169" t="s">
        <v>569</v>
      </c>
      <c r="B3" s="169"/>
      <c r="C3" s="169"/>
      <c r="D3" s="169"/>
      <c r="E3" s="169"/>
    </row>
    <row r="4" spans="1:5" ht="14.25" thickBot="1">
      <c r="A4" s="119" t="s">
        <v>570</v>
      </c>
      <c r="B4" s="120" t="s">
        <v>571</v>
      </c>
      <c r="C4" s="120" t="s">
        <v>572</v>
      </c>
      <c r="D4" s="120" t="s">
        <v>573</v>
      </c>
      <c r="E4" s="121" t="s">
        <v>574</v>
      </c>
    </row>
    <row r="5" spans="1:5" ht="13.5">
      <c r="A5" s="4" t="s">
        <v>575</v>
      </c>
      <c r="B5" s="5" t="str">
        <f>IF(A5="","",VLOOKUP(A5,$A$18:$C$22,2))</f>
        <v>醤油ラーメン</v>
      </c>
      <c r="C5" s="5">
        <f>VLOOKUP(A5,A18:C22,3)</f>
        <v>450</v>
      </c>
      <c r="D5" s="5">
        <v>5</v>
      </c>
      <c r="E5" s="111">
        <f>C5*D5</f>
        <v>2250</v>
      </c>
    </row>
    <row r="6" spans="1:5" ht="13.5">
      <c r="A6" s="7" t="s">
        <v>576</v>
      </c>
      <c r="B6" s="2" t="str">
        <f>IF(A6="","",VLOOKUP(A6,$A$18:$C$22,2))</f>
        <v>味噌ラーメン</v>
      </c>
      <c r="C6" s="2">
        <f>VLOOKUP(A6,A18:C22,3)</f>
        <v>550</v>
      </c>
      <c r="D6" s="2"/>
      <c r="E6" s="19"/>
    </row>
    <row r="7" spans="1:5" ht="13.5">
      <c r="A7" s="7" t="s">
        <v>577</v>
      </c>
      <c r="B7" s="2" t="str">
        <f>IF(A7="","",VLOOKUP(A7,$A$18:$C$22,2))</f>
        <v>しおラーメン</v>
      </c>
      <c r="C7" s="2">
        <f>VLOOKUP(A7,A18:C22,3)</f>
        <v>550</v>
      </c>
      <c r="D7" s="2"/>
      <c r="E7" s="19"/>
    </row>
    <row r="8" spans="1:5" ht="13.5">
      <c r="A8" s="7" t="s">
        <v>578</v>
      </c>
      <c r="B8" s="2" t="str">
        <f>IF(A8="","",VLOOKUP(A8,$A$18:$C$22,2))</f>
        <v>海鮮ラーメン</v>
      </c>
      <c r="C8" s="2">
        <f>VLOOKUP(A8,A18:C22,3)</f>
        <v>800</v>
      </c>
      <c r="D8" s="2"/>
      <c r="E8" s="19"/>
    </row>
    <row r="9" spans="1:5" ht="14.25" thickBot="1">
      <c r="A9" s="9" t="s">
        <v>579</v>
      </c>
      <c r="B9" s="10" t="str">
        <f>IF(A9="","",VLOOKUP(A9,$A$18:$C$22,2))</f>
        <v>ねぎラーメン</v>
      </c>
      <c r="C9" s="10">
        <f>VLOOKUP(A9,A18:C22,3)</f>
        <v>600</v>
      </c>
      <c r="D9" s="10"/>
      <c r="E9" s="20"/>
    </row>
    <row r="10" spans="4:5" ht="14.25" thickBot="1">
      <c r="D10" s="93" t="s">
        <v>511</v>
      </c>
      <c r="E10" s="122">
        <f>SUM(E5:E9)</f>
        <v>2250</v>
      </c>
    </row>
    <row r="13" spans="4:8" ht="13.5">
      <c r="D13" s="127" t="s">
        <v>580</v>
      </c>
      <c r="E13" s="127"/>
      <c r="F13" s="127"/>
      <c r="G13" s="127"/>
      <c r="H13" s="127"/>
    </row>
    <row r="14" spans="4:8" ht="13.5">
      <c r="D14" s="127" t="s">
        <v>581</v>
      </c>
      <c r="E14" s="127"/>
      <c r="F14" s="127"/>
      <c r="G14" s="127"/>
      <c r="H14" s="127"/>
    </row>
    <row r="16" ht="14.25" thickBot="1"/>
    <row r="17" spans="1:3" ht="14.25" thickBot="1">
      <c r="A17" s="36" t="s">
        <v>582</v>
      </c>
      <c r="B17" s="37" t="s">
        <v>583</v>
      </c>
      <c r="C17" s="37" t="s">
        <v>572</v>
      </c>
    </row>
    <row r="18" spans="1:3" ht="13.5">
      <c r="A18" s="4" t="s">
        <v>584</v>
      </c>
      <c r="B18" s="5" t="s">
        <v>585</v>
      </c>
      <c r="C18" s="6">
        <v>450</v>
      </c>
    </row>
    <row r="19" spans="1:3" ht="13.5">
      <c r="A19" s="12" t="s">
        <v>586</v>
      </c>
      <c r="B19" s="13" t="s">
        <v>587</v>
      </c>
      <c r="C19" s="19">
        <v>550</v>
      </c>
    </row>
    <row r="20" spans="1:3" ht="13.5">
      <c r="A20" s="12" t="s">
        <v>588</v>
      </c>
      <c r="B20" s="13" t="s">
        <v>589</v>
      </c>
      <c r="C20" s="19">
        <v>550</v>
      </c>
    </row>
    <row r="21" spans="1:3" ht="13.5">
      <c r="A21" s="12" t="s">
        <v>590</v>
      </c>
      <c r="B21" s="13" t="s">
        <v>591</v>
      </c>
      <c r="C21" s="19">
        <v>800</v>
      </c>
    </row>
    <row r="22" spans="1:3" ht="14.25" thickBot="1">
      <c r="A22" s="93" t="s">
        <v>592</v>
      </c>
      <c r="B22" s="94" t="s">
        <v>593</v>
      </c>
      <c r="C22" s="20">
        <v>600</v>
      </c>
    </row>
    <row r="27" spans="2:8" ht="14.25">
      <c r="B27" s="168" t="s">
        <v>594</v>
      </c>
      <c r="C27" s="168"/>
      <c r="D27" s="168"/>
      <c r="E27" s="168"/>
      <c r="F27" s="168"/>
      <c r="G27" s="168"/>
      <c r="H27" s="168"/>
    </row>
    <row r="29" spans="2:9" ht="13.5">
      <c r="B29" s="22">
        <v>35827</v>
      </c>
      <c r="C29" t="str">
        <f>SUBSTITUTE(TEXT(B29,"YYY/MM/DD"),"/","/")</f>
        <v>1998/02/01</v>
      </c>
      <c r="E29" s="142" t="s">
        <v>595</v>
      </c>
      <c r="F29" s="142"/>
      <c r="G29" s="142"/>
      <c r="H29" s="142"/>
      <c r="I29" s="142"/>
    </row>
    <row r="30" ht="13.5">
      <c r="B30" s="22">
        <v>33902</v>
      </c>
    </row>
    <row r="31" spans="2:8" ht="13.5">
      <c r="B31" s="22">
        <v>32264</v>
      </c>
      <c r="E31" t="str">
        <f>TEXT(B31,"ggge年")</f>
        <v>昭和63年</v>
      </c>
      <c r="F31" s="127" t="s">
        <v>596</v>
      </c>
      <c r="G31" s="127"/>
      <c r="H31" s="127"/>
    </row>
    <row r="32" spans="2:8" ht="13.5">
      <c r="B32" s="22">
        <v>36069</v>
      </c>
      <c r="E32" t="str">
        <f>TEXT(B32,"ggge年")</f>
        <v>平成10年</v>
      </c>
      <c r="F32" s="127" t="s">
        <v>597</v>
      </c>
      <c r="G32" s="127"/>
      <c r="H32" s="127"/>
    </row>
    <row r="36" spans="2:8" ht="14.25">
      <c r="B36" s="168" t="s">
        <v>598</v>
      </c>
      <c r="C36" s="168"/>
      <c r="D36" s="168"/>
      <c r="E36" s="168"/>
      <c r="F36" s="168"/>
      <c r="G36" s="168"/>
      <c r="H36" s="168"/>
    </row>
    <row r="38" spans="2:8" ht="13.5">
      <c r="B38" t="s">
        <v>599</v>
      </c>
      <c r="C38">
        <f>ROUND(450*16.53,2)</f>
        <v>7438.5</v>
      </c>
      <c r="E38" s="142" t="s">
        <v>600</v>
      </c>
      <c r="F38" s="142"/>
      <c r="G38" s="142"/>
      <c r="H38" s="142"/>
    </row>
    <row r="40" spans="2:8" ht="14.25">
      <c r="B40" s="168" t="s">
        <v>601</v>
      </c>
      <c r="C40" s="168"/>
      <c r="D40" s="168"/>
      <c r="E40" s="168"/>
      <c r="F40" s="168"/>
      <c r="G40" s="168"/>
      <c r="H40" s="168"/>
    </row>
    <row r="42" spans="2:5" ht="13.5">
      <c r="B42" t="s">
        <v>602</v>
      </c>
      <c r="C42">
        <f>INT(450*16.53)</f>
        <v>7438</v>
      </c>
      <c r="E42" t="s">
        <v>603</v>
      </c>
    </row>
    <row r="44" spans="2:8" ht="14.25">
      <c r="B44" s="168" t="s">
        <v>604</v>
      </c>
      <c r="C44" s="168"/>
      <c r="D44" s="168"/>
      <c r="E44" s="168"/>
      <c r="F44" s="168"/>
      <c r="G44" s="168"/>
      <c r="H44" s="168"/>
    </row>
    <row r="46" spans="2:8" ht="13.5">
      <c r="B46" t="s">
        <v>605</v>
      </c>
      <c r="C46">
        <f>ROUNDDOWN(450*16.53,4)</f>
        <v>7438.5</v>
      </c>
      <c r="E46" s="142" t="s">
        <v>606</v>
      </c>
      <c r="F46" s="142"/>
      <c r="G46" s="142"/>
      <c r="H46" s="142"/>
    </row>
    <row r="48" spans="2:8" ht="14.25">
      <c r="B48" s="168" t="s">
        <v>607</v>
      </c>
      <c r="C48" s="168"/>
      <c r="D48" s="168"/>
      <c r="E48" s="168"/>
      <c r="F48" s="168"/>
      <c r="G48" s="168"/>
      <c r="H48" s="168"/>
    </row>
    <row r="50" spans="2:7" ht="13.5">
      <c r="B50" t="s">
        <v>605</v>
      </c>
      <c r="C50">
        <f>ROUNDUP(450*16.53,1)</f>
        <v>7438.5</v>
      </c>
      <c r="E50" s="142" t="s">
        <v>608</v>
      </c>
      <c r="F50" s="142"/>
      <c r="G50" s="142"/>
    </row>
  </sheetData>
  <mergeCells count="15">
    <mergeCell ref="A2:F2"/>
    <mergeCell ref="A3:E3"/>
    <mergeCell ref="D13:H13"/>
    <mergeCell ref="D14:H14"/>
    <mergeCell ref="B27:H27"/>
    <mergeCell ref="E29:I29"/>
    <mergeCell ref="F31:H31"/>
    <mergeCell ref="F32:H32"/>
    <mergeCell ref="E46:H46"/>
    <mergeCell ref="B48:H48"/>
    <mergeCell ref="E50:G50"/>
    <mergeCell ref="B36:H36"/>
    <mergeCell ref="E38:H38"/>
    <mergeCell ref="B40:H40"/>
    <mergeCell ref="B44:H44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G1"/>
    </sheetView>
  </sheetViews>
  <sheetFormatPr defaultColWidth="9.00390625" defaultRowHeight="13.5"/>
  <cols>
    <col min="2" max="2" width="11.125" style="0" customWidth="1"/>
    <col min="3" max="3" width="11.375" style="0" customWidth="1"/>
    <col min="4" max="4" width="10.375" style="0" customWidth="1"/>
    <col min="5" max="5" width="11.75390625" style="0" customWidth="1"/>
    <col min="9" max="9" width="11.75390625" style="0" customWidth="1"/>
  </cols>
  <sheetData>
    <row r="1" spans="1:7" ht="13.5">
      <c r="A1" s="142" t="s">
        <v>460</v>
      </c>
      <c r="B1" s="142"/>
      <c r="C1" s="142"/>
      <c r="D1" s="142"/>
      <c r="E1" s="142"/>
      <c r="F1" s="142"/>
      <c r="G1" s="142"/>
    </row>
    <row r="2" ht="13.5">
      <c r="A2" t="s">
        <v>461</v>
      </c>
    </row>
    <row r="3" ht="14.25" thickBot="1"/>
    <row r="4" spans="1:7" ht="14.25" thickBot="1">
      <c r="A4" s="16" t="s">
        <v>462</v>
      </c>
      <c r="B4" s="17" t="s">
        <v>463</v>
      </c>
      <c r="C4" s="17" t="s">
        <v>464</v>
      </c>
      <c r="D4" s="17" t="s">
        <v>465</v>
      </c>
      <c r="E4" s="17" t="s">
        <v>466</v>
      </c>
      <c r="F4" s="17" t="s">
        <v>467</v>
      </c>
      <c r="G4" s="18" t="s">
        <v>468</v>
      </c>
    </row>
    <row r="5" spans="1:7" ht="13.5">
      <c r="A5" s="12">
        <v>1101</v>
      </c>
      <c r="B5" s="13" t="s">
        <v>469</v>
      </c>
      <c r="C5" s="14">
        <v>21260</v>
      </c>
      <c r="D5" s="14">
        <v>36720</v>
      </c>
      <c r="E5" s="14">
        <f aca="true" t="shared" si="0" ref="E5:E10">SUM(C5:D5)</f>
        <v>57980</v>
      </c>
      <c r="F5" s="89">
        <f aca="true" t="shared" si="1" ref="F5:F10">E5/$E$12</f>
        <v>0.1725338491295938</v>
      </c>
      <c r="G5" s="29" t="str">
        <f aca="true" t="shared" si="2" ref="G5:G10">IF(AND(C5&gt;=20000,D5&gt;=20000),"#","")</f>
        <v>#</v>
      </c>
    </row>
    <row r="6" spans="1:7" ht="13.5">
      <c r="A6" s="7">
        <v>1102</v>
      </c>
      <c r="B6" s="2" t="s">
        <v>470</v>
      </c>
      <c r="C6" s="3">
        <v>16580</v>
      </c>
      <c r="D6" s="3">
        <v>29230</v>
      </c>
      <c r="E6" s="3">
        <f t="shared" si="0"/>
        <v>45810</v>
      </c>
      <c r="F6" s="88">
        <f t="shared" si="1"/>
        <v>0.1363190001487874</v>
      </c>
      <c r="G6" s="19">
        <f t="shared" si="2"/>
      </c>
    </row>
    <row r="7" spans="1:7" ht="13.5">
      <c r="A7" s="7">
        <v>1103</v>
      </c>
      <c r="B7" s="2" t="s">
        <v>471</v>
      </c>
      <c r="C7" s="3">
        <v>29030</v>
      </c>
      <c r="D7" s="3">
        <v>51950</v>
      </c>
      <c r="E7" s="3">
        <f t="shared" si="0"/>
        <v>80980</v>
      </c>
      <c r="F7" s="88">
        <f t="shared" si="1"/>
        <v>0.24097604523136437</v>
      </c>
      <c r="G7" s="19" t="str">
        <f t="shared" si="2"/>
        <v>#</v>
      </c>
    </row>
    <row r="8" spans="1:7" ht="13.5">
      <c r="A8" s="7">
        <v>1104</v>
      </c>
      <c r="B8" s="2" t="s">
        <v>472</v>
      </c>
      <c r="C8" s="3">
        <v>13060</v>
      </c>
      <c r="D8" s="3">
        <v>19170</v>
      </c>
      <c r="E8" s="3">
        <f t="shared" si="0"/>
        <v>32230</v>
      </c>
      <c r="F8" s="88">
        <f t="shared" si="1"/>
        <v>0.09590834697217676</v>
      </c>
      <c r="G8" s="19">
        <f t="shared" si="2"/>
      </c>
    </row>
    <row r="9" spans="1:7" ht="13.5">
      <c r="A9" s="7">
        <v>1105</v>
      </c>
      <c r="B9" s="2" t="s">
        <v>473</v>
      </c>
      <c r="C9" s="3">
        <v>14730</v>
      </c>
      <c r="D9" s="3">
        <v>23420</v>
      </c>
      <c r="E9" s="3">
        <f t="shared" si="0"/>
        <v>38150</v>
      </c>
      <c r="F9" s="88">
        <f t="shared" si="1"/>
        <v>0.11352477309924118</v>
      </c>
      <c r="G9" s="19">
        <f t="shared" si="2"/>
      </c>
    </row>
    <row r="10" spans="1:7" ht="13.5">
      <c r="A10" s="7">
        <v>1106</v>
      </c>
      <c r="B10" s="2" t="s">
        <v>474</v>
      </c>
      <c r="C10" s="3">
        <v>29480</v>
      </c>
      <c r="D10" s="3">
        <v>51420</v>
      </c>
      <c r="E10" s="3">
        <f t="shared" si="0"/>
        <v>80900</v>
      </c>
      <c r="F10" s="88">
        <f t="shared" si="1"/>
        <v>0.24073798541883648</v>
      </c>
      <c r="G10" s="19" t="str">
        <f t="shared" si="2"/>
        <v>#</v>
      </c>
    </row>
    <row r="11" spans="1:7" ht="14.25" thickBot="1">
      <c r="A11" s="90"/>
      <c r="B11" s="91"/>
      <c r="C11" s="91"/>
      <c r="D11" s="91"/>
      <c r="E11" s="91"/>
      <c r="F11" s="91"/>
      <c r="G11" s="92"/>
    </row>
    <row r="12" spans="1:7" ht="14.25" thickBot="1">
      <c r="A12" s="16"/>
      <c r="B12" s="17" t="s">
        <v>25</v>
      </c>
      <c r="C12" s="97">
        <f>SUM(C5:C11)</f>
        <v>124140</v>
      </c>
      <c r="D12" s="97">
        <f>SUM(D5:D11)</f>
        <v>211910</v>
      </c>
      <c r="E12" s="97">
        <f>SUM(C12:D12)</f>
        <v>336050</v>
      </c>
      <c r="F12" s="17"/>
      <c r="G12" s="18"/>
    </row>
    <row r="13" spans="1:7" ht="14.25" thickBot="1">
      <c r="A13" s="93"/>
      <c r="B13" s="94" t="s">
        <v>27</v>
      </c>
      <c r="C13" s="95">
        <f>AVERAGE(C5:C10)</f>
        <v>20690</v>
      </c>
      <c r="D13" s="95">
        <f>AVERAGE(D5:D10)</f>
        <v>35318.333333333336</v>
      </c>
      <c r="E13" s="95">
        <f>AVERAGE(E5:E10)</f>
        <v>56008.333333333336</v>
      </c>
      <c r="F13" s="94"/>
      <c r="G13" s="96"/>
    </row>
    <row r="15" ht="13.5">
      <c r="A15" t="s">
        <v>475</v>
      </c>
    </row>
    <row r="16" ht="14.25" thickBot="1"/>
    <row r="17" spans="1:7" ht="14.25" thickBot="1">
      <c r="A17" s="16" t="s">
        <v>462</v>
      </c>
      <c r="B17" s="17" t="s">
        <v>463</v>
      </c>
      <c r="C17" s="17" t="s">
        <v>464</v>
      </c>
      <c r="D17" s="17" t="s">
        <v>465</v>
      </c>
      <c r="E17" s="17" t="s">
        <v>466</v>
      </c>
      <c r="F17" s="17" t="s">
        <v>467</v>
      </c>
      <c r="G17" s="18" t="s">
        <v>468</v>
      </c>
    </row>
    <row r="18" spans="1:7" ht="13.5">
      <c r="A18" s="12">
        <v>1101</v>
      </c>
      <c r="B18" s="13" t="s">
        <v>469</v>
      </c>
      <c r="C18" s="14">
        <v>17740</v>
      </c>
      <c r="D18" s="14">
        <v>32900</v>
      </c>
      <c r="E18" s="14">
        <f aca="true" t="shared" si="3" ref="E18:E23">SUM(C18:D18)</f>
        <v>50640</v>
      </c>
      <c r="F18" s="89">
        <f aca="true" t="shared" si="4" ref="F18:F23">E18/$E$25</f>
        <v>0.15158045977011494</v>
      </c>
      <c r="G18" s="29">
        <f aca="true" t="shared" si="5" ref="G18:G23">IF(AND(C18&gt;=20000,D18&gt;=20000),"#","")</f>
      </c>
    </row>
    <row r="19" spans="1:7" ht="13.5">
      <c r="A19" s="7">
        <v>1102</v>
      </c>
      <c r="B19" s="2" t="s">
        <v>470</v>
      </c>
      <c r="C19" s="3">
        <v>20110</v>
      </c>
      <c r="D19" s="3">
        <v>26110</v>
      </c>
      <c r="E19" s="3">
        <f t="shared" si="3"/>
        <v>46220</v>
      </c>
      <c r="F19" s="88">
        <f t="shared" si="4"/>
        <v>0.1383500957854406</v>
      </c>
      <c r="G19" s="19" t="str">
        <f t="shared" si="5"/>
        <v>#</v>
      </c>
    </row>
    <row r="20" spans="1:7" ht="13.5">
      <c r="A20" s="7">
        <v>1103</v>
      </c>
      <c r="B20" s="2" t="s">
        <v>471</v>
      </c>
      <c r="C20" s="3">
        <v>27550</v>
      </c>
      <c r="D20" s="3">
        <v>42600</v>
      </c>
      <c r="E20" s="3">
        <f t="shared" si="3"/>
        <v>70150</v>
      </c>
      <c r="F20" s="88">
        <f t="shared" si="4"/>
        <v>0.20997964559386972</v>
      </c>
      <c r="G20" s="19" t="str">
        <f t="shared" si="5"/>
        <v>#</v>
      </c>
    </row>
    <row r="21" spans="1:7" ht="13.5">
      <c r="A21" s="7">
        <v>1104</v>
      </c>
      <c r="B21" s="2" t="s">
        <v>472</v>
      </c>
      <c r="C21" s="3">
        <v>16120</v>
      </c>
      <c r="D21" s="3">
        <v>19680</v>
      </c>
      <c r="E21" s="3">
        <f t="shared" si="3"/>
        <v>35800</v>
      </c>
      <c r="F21" s="88">
        <f t="shared" si="4"/>
        <v>0.10715996168582376</v>
      </c>
      <c r="G21" s="19">
        <f t="shared" si="5"/>
      </c>
    </row>
    <row r="22" spans="1:7" ht="13.5">
      <c r="A22" s="7">
        <v>1105</v>
      </c>
      <c r="B22" s="2" t="s">
        <v>473</v>
      </c>
      <c r="C22" s="3">
        <v>16180</v>
      </c>
      <c r="D22" s="3">
        <v>28380</v>
      </c>
      <c r="E22" s="3">
        <f t="shared" si="3"/>
        <v>44560</v>
      </c>
      <c r="F22" s="88">
        <f t="shared" si="4"/>
        <v>0.13338122605363983</v>
      </c>
      <c r="G22" s="19">
        <f t="shared" si="5"/>
      </c>
    </row>
    <row r="23" spans="1:7" ht="13.5">
      <c r="A23" s="7">
        <v>1106</v>
      </c>
      <c r="B23" s="2" t="s">
        <v>474</v>
      </c>
      <c r="C23" s="3">
        <v>26890</v>
      </c>
      <c r="D23" s="3">
        <v>59820</v>
      </c>
      <c r="E23" s="3">
        <f t="shared" si="3"/>
        <v>86710</v>
      </c>
      <c r="F23" s="88">
        <f t="shared" si="4"/>
        <v>0.2595486111111111</v>
      </c>
      <c r="G23" s="19" t="str">
        <f t="shared" si="5"/>
        <v>#</v>
      </c>
    </row>
    <row r="24" spans="1:7" ht="14.25" thickBot="1">
      <c r="A24" s="90"/>
      <c r="B24" s="91"/>
      <c r="C24" s="91"/>
      <c r="D24" s="91"/>
      <c r="E24" s="91"/>
      <c r="F24" s="91"/>
      <c r="G24" s="92"/>
    </row>
    <row r="25" spans="1:7" ht="14.25" thickBot="1">
      <c r="A25" s="16"/>
      <c r="B25" s="17" t="s">
        <v>25</v>
      </c>
      <c r="C25" s="97">
        <f>SUM(C18:C24)</f>
        <v>124590</v>
      </c>
      <c r="D25" s="97">
        <f>SUM(D18:D24)</f>
        <v>209490</v>
      </c>
      <c r="E25" s="97">
        <f>SUM(C25:D25)</f>
        <v>334080</v>
      </c>
      <c r="F25" s="17"/>
      <c r="G25" s="18"/>
    </row>
    <row r="26" spans="1:7" ht="14.25" thickBot="1">
      <c r="A26" s="93"/>
      <c r="B26" s="94" t="s">
        <v>27</v>
      </c>
      <c r="C26" s="95">
        <f>AVERAGE(C18:C23)</f>
        <v>20765</v>
      </c>
      <c r="D26" s="95">
        <f>AVERAGE(D18:D23)</f>
        <v>34915</v>
      </c>
      <c r="E26" s="95">
        <f>AVERAGE(E18:E23)</f>
        <v>55680</v>
      </c>
      <c r="F26" s="94"/>
      <c r="G26" s="96"/>
    </row>
    <row r="28" ht="13.5">
      <c r="A28" t="s">
        <v>476</v>
      </c>
    </row>
    <row r="29" ht="14.25" thickBot="1"/>
    <row r="30" spans="1:10" ht="14.25" thickBot="1">
      <c r="A30" s="16" t="s">
        <v>462</v>
      </c>
      <c r="B30" s="17" t="s">
        <v>463</v>
      </c>
      <c r="C30" s="17" t="s">
        <v>477</v>
      </c>
      <c r="D30" s="17" t="s">
        <v>478</v>
      </c>
      <c r="E30" s="17" t="s">
        <v>466</v>
      </c>
      <c r="F30" s="17" t="s">
        <v>479</v>
      </c>
      <c r="G30" s="18" t="s">
        <v>480</v>
      </c>
      <c r="I30" s="4" t="s">
        <v>466</v>
      </c>
      <c r="J30" s="6" t="s">
        <v>480</v>
      </c>
    </row>
    <row r="31" spans="1:10" ht="13.5">
      <c r="A31" s="12">
        <v>1106</v>
      </c>
      <c r="B31" s="13" t="str">
        <f aca="true" t="shared" si="6" ref="B31:B36">VLOOKUP(A31,$A$18:$G$23,2)</f>
        <v>小出ショールーム</v>
      </c>
      <c r="C31" s="14">
        <f aca="true" t="shared" si="7" ref="C31:C36">VLOOKUP(A31,$A$5:$G$10,5)</f>
        <v>80900</v>
      </c>
      <c r="D31" s="14">
        <f aca="true" t="shared" si="8" ref="D31:D36">VLOOKUP(A31,$A$18:$G$23,5)</f>
        <v>86710</v>
      </c>
      <c r="E31" s="14">
        <f aca="true" t="shared" si="9" ref="E31:E36">SUM(C31:D31)</f>
        <v>167610</v>
      </c>
      <c r="F31" s="89">
        <f aca="true" t="shared" si="10" ref="F31:F36">D31/C31-1</f>
        <v>0.07181705809641525</v>
      </c>
      <c r="G31" s="29" t="str">
        <f aca="true" t="shared" si="11" ref="G31:G36">VLOOKUP(E31,$I$31:$J$33,2)</f>
        <v>A</v>
      </c>
      <c r="I31" s="7">
        <v>1</v>
      </c>
      <c r="J31" s="19" t="s">
        <v>482</v>
      </c>
    </row>
    <row r="32" spans="1:10" ht="13.5">
      <c r="A32" s="7">
        <v>1103</v>
      </c>
      <c r="B32" s="2" t="str">
        <f t="shared" si="6"/>
        <v>アポロ地下街</v>
      </c>
      <c r="C32" s="3">
        <f t="shared" si="7"/>
        <v>80980</v>
      </c>
      <c r="D32" s="3">
        <f t="shared" si="8"/>
        <v>70150</v>
      </c>
      <c r="E32" s="3">
        <f t="shared" si="9"/>
        <v>151130</v>
      </c>
      <c r="F32" s="88">
        <f t="shared" si="10"/>
        <v>-0.13373672511731294</v>
      </c>
      <c r="G32" s="19" t="str">
        <f t="shared" si="11"/>
        <v>A</v>
      </c>
      <c r="I32" s="7">
        <v>80000</v>
      </c>
      <c r="J32" s="19" t="s">
        <v>483</v>
      </c>
    </row>
    <row r="33" spans="1:10" ht="14.25" thickBot="1">
      <c r="A33" s="7">
        <v>1101</v>
      </c>
      <c r="B33" s="2" t="str">
        <f t="shared" si="6"/>
        <v>小鳥町ビル</v>
      </c>
      <c r="C33" s="3">
        <f>VLOOKUP(A33,$A$5:$G$10,5)</f>
        <v>57980</v>
      </c>
      <c r="D33" s="3">
        <f>VLOOKUP(A33,$A$18:$G$23,5)</f>
        <v>50640</v>
      </c>
      <c r="E33" s="3">
        <f t="shared" si="9"/>
        <v>108620</v>
      </c>
      <c r="F33" s="88">
        <f>D33/C33-1</f>
        <v>-0.1265953777164539</v>
      </c>
      <c r="G33" s="19" t="str">
        <f>VLOOKUP(E33,$I$31:$J$33,2)</f>
        <v>B</v>
      </c>
      <c r="I33" s="9">
        <v>150000</v>
      </c>
      <c r="J33" s="20" t="s">
        <v>481</v>
      </c>
    </row>
    <row r="34" spans="1:7" ht="13.5">
      <c r="A34" s="7">
        <v>1102</v>
      </c>
      <c r="B34" s="2" t="str">
        <f t="shared" si="6"/>
        <v>国際観光</v>
      </c>
      <c r="C34" s="3">
        <f t="shared" si="7"/>
        <v>45810</v>
      </c>
      <c r="D34" s="3">
        <f t="shared" si="8"/>
        <v>46220</v>
      </c>
      <c r="E34" s="3">
        <f t="shared" si="9"/>
        <v>92030</v>
      </c>
      <c r="F34" s="88">
        <f t="shared" si="10"/>
        <v>0.008950010914647422</v>
      </c>
      <c r="G34" s="19" t="str">
        <f t="shared" si="11"/>
        <v>B</v>
      </c>
    </row>
    <row r="35" spans="1:7" ht="13.5">
      <c r="A35" s="7">
        <v>1105</v>
      </c>
      <c r="B35" s="2" t="str">
        <f t="shared" si="6"/>
        <v>日新デザイン広場</v>
      </c>
      <c r="C35" s="3">
        <f t="shared" si="7"/>
        <v>38150</v>
      </c>
      <c r="D35" s="3">
        <f t="shared" si="8"/>
        <v>44560</v>
      </c>
      <c r="E35" s="3">
        <f t="shared" si="9"/>
        <v>82710</v>
      </c>
      <c r="F35" s="88">
        <f t="shared" si="10"/>
        <v>0.16802096985583215</v>
      </c>
      <c r="G35" s="19" t="str">
        <f t="shared" si="11"/>
        <v>B</v>
      </c>
    </row>
    <row r="36" spans="1:7" ht="13.5">
      <c r="A36" s="7">
        <v>1104</v>
      </c>
      <c r="B36" s="2" t="str">
        <f t="shared" si="6"/>
        <v>和泉展示場</v>
      </c>
      <c r="C36" s="3">
        <f t="shared" si="7"/>
        <v>32230</v>
      </c>
      <c r="D36" s="3">
        <f t="shared" si="8"/>
        <v>35800</v>
      </c>
      <c r="E36" s="3">
        <f t="shared" si="9"/>
        <v>68030</v>
      </c>
      <c r="F36" s="88">
        <f t="shared" si="10"/>
        <v>0.11076636673906304</v>
      </c>
      <c r="G36" s="19" t="str">
        <f t="shared" si="11"/>
        <v>C</v>
      </c>
    </row>
    <row r="37" spans="1:7" ht="14.25" thickBot="1">
      <c r="A37" s="90"/>
      <c r="B37" s="91"/>
      <c r="C37" s="91"/>
      <c r="D37" s="91"/>
      <c r="E37" s="91"/>
      <c r="F37" s="91"/>
      <c r="G37" s="92"/>
    </row>
    <row r="38" spans="1:7" ht="14.25" thickBot="1">
      <c r="A38" s="16"/>
      <c r="B38" s="17" t="s">
        <v>25</v>
      </c>
      <c r="C38" s="97">
        <f>SUM(C31:C37)</f>
        <v>336050</v>
      </c>
      <c r="D38" s="97">
        <f>SUM(D31:D37)</f>
        <v>334080</v>
      </c>
      <c r="E38" s="97">
        <f>SUM(C38:D38)</f>
        <v>670130</v>
      </c>
      <c r="F38" s="17"/>
      <c r="G38" s="18"/>
    </row>
    <row r="39" spans="1:7" ht="14.25" thickBot="1">
      <c r="A39" s="93"/>
      <c r="B39" s="94" t="s">
        <v>27</v>
      </c>
      <c r="C39" s="95">
        <f>AVERAGE(C31:C36)</f>
        <v>56008.333333333336</v>
      </c>
      <c r="D39" s="95">
        <f>AVERAGE(D31:D36)</f>
        <v>55680</v>
      </c>
      <c r="E39" s="95">
        <f>AVERAGE(E31:E36)</f>
        <v>111688.33333333333</v>
      </c>
      <c r="F39" s="94"/>
      <c r="G39" s="96"/>
    </row>
  </sheetData>
  <mergeCells count="1">
    <mergeCell ref="A1:G1"/>
  </mergeCells>
  <printOptions/>
  <pageMargins left="0.96" right="0.75" top="1" bottom="0.55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0">
      <selection activeCell="E53" sqref="E53"/>
    </sheetView>
  </sheetViews>
  <sheetFormatPr defaultColWidth="9.00390625" defaultRowHeight="13.5"/>
  <cols>
    <col min="2" max="2" width="10.125" style="0" customWidth="1"/>
    <col min="5" max="5" width="7.125" style="0" customWidth="1"/>
    <col min="7" max="7" width="9.875" style="0" customWidth="1"/>
    <col min="8" max="8" width="5.875" style="0" customWidth="1"/>
  </cols>
  <sheetData>
    <row r="1" spans="3:7" ht="13.5">
      <c r="C1" s="127" t="s">
        <v>73</v>
      </c>
      <c r="D1" s="127"/>
      <c r="E1" s="127"/>
      <c r="F1" s="127"/>
      <c r="G1" s="127"/>
    </row>
    <row r="3" spans="1:13" ht="35.25" customHeight="1">
      <c r="A3" s="173" t="s">
        <v>74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5" ht="13.5">
      <c r="A5" t="s">
        <v>75</v>
      </c>
    </row>
    <row r="6" spans="1:8" ht="13.5">
      <c r="A6" s="142" t="s">
        <v>76</v>
      </c>
      <c r="B6" s="142"/>
      <c r="C6" s="142"/>
      <c r="D6" s="142"/>
      <c r="E6" s="142"/>
      <c r="F6" s="142"/>
      <c r="G6" s="142"/>
      <c r="H6" s="142"/>
    </row>
    <row r="7" spans="1:8" ht="13.5">
      <c r="A7" s="142" t="s">
        <v>77</v>
      </c>
      <c r="B7" s="142"/>
      <c r="C7" s="142"/>
      <c r="D7" s="142"/>
      <c r="E7" s="142"/>
      <c r="F7" s="142"/>
      <c r="G7" s="142"/>
      <c r="H7" s="142"/>
    </row>
    <row r="8" spans="1:8" ht="13.5">
      <c r="A8" s="142" t="s">
        <v>78</v>
      </c>
      <c r="B8" s="142"/>
      <c r="C8" s="142"/>
      <c r="D8" s="142"/>
      <c r="E8" s="142"/>
      <c r="F8" s="142"/>
      <c r="G8" s="142"/>
      <c r="H8" s="142"/>
    </row>
    <row r="10" ht="14.25" thickBot="1">
      <c r="A10" t="s">
        <v>79</v>
      </c>
    </row>
    <row r="11" spans="1:4" ht="14.25" thickBot="1">
      <c r="A11" s="16" t="s">
        <v>11</v>
      </c>
      <c r="B11" s="17" t="s">
        <v>80</v>
      </c>
      <c r="C11" s="17" t="s">
        <v>14</v>
      </c>
      <c r="D11" s="18" t="s">
        <v>81</v>
      </c>
    </row>
    <row r="12" spans="1:9" ht="14.25" thickBot="1">
      <c r="A12" s="12">
        <v>101</v>
      </c>
      <c r="B12" s="13">
        <v>2273</v>
      </c>
      <c r="C12" s="13">
        <v>365</v>
      </c>
      <c r="D12" s="15">
        <v>1000</v>
      </c>
      <c r="F12" t="s">
        <v>82</v>
      </c>
      <c r="I12" t="s">
        <v>83</v>
      </c>
    </row>
    <row r="13" spans="1:12" ht="13.5">
      <c r="A13" s="7">
        <v>102</v>
      </c>
      <c r="B13" s="2">
        <v>6673</v>
      </c>
      <c r="C13" s="2">
        <v>819</v>
      </c>
      <c r="D13" s="8">
        <v>6000</v>
      </c>
      <c r="F13" s="4" t="s">
        <v>11</v>
      </c>
      <c r="G13" s="6" t="s">
        <v>72</v>
      </c>
      <c r="I13" s="157" t="s">
        <v>84</v>
      </c>
      <c r="J13" s="158"/>
      <c r="K13" s="158"/>
      <c r="L13" s="134"/>
    </row>
    <row r="14" spans="1:12" ht="13.5">
      <c r="A14" s="7">
        <v>102</v>
      </c>
      <c r="B14" s="2">
        <v>8259</v>
      </c>
      <c r="C14" s="3">
        <v>1580</v>
      </c>
      <c r="D14" s="8">
        <v>3000</v>
      </c>
      <c r="F14" s="7">
        <v>101</v>
      </c>
      <c r="G14" s="19" t="s">
        <v>85</v>
      </c>
      <c r="I14" s="128" t="s">
        <v>86</v>
      </c>
      <c r="J14" s="129"/>
      <c r="K14" s="129"/>
      <c r="L14" s="130"/>
    </row>
    <row r="15" spans="1:12" ht="13.5">
      <c r="A15" s="7">
        <v>104</v>
      </c>
      <c r="B15" s="2">
        <v>2273</v>
      </c>
      <c r="C15" s="2">
        <v>372</v>
      </c>
      <c r="D15" s="8">
        <v>7000</v>
      </c>
      <c r="F15" s="7">
        <v>102</v>
      </c>
      <c r="G15" s="19" t="s">
        <v>87</v>
      </c>
      <c r="I15" s="45" t="s">
        <v>88</v>
      </c>
      <c r="J15" s="21"/>
      <c r="K15" s="21"/>
      <c r="L15" s="46"/>
    </row>
    <row r="16" spans="1:12" ht="14.25" thickBot="1">
      <c r="A16" s="7">
        <v>101</v>
      </c>
      <c r="B16" s="2">
        <v>6673</v>
      </c>
      <c r="C16" s="2">
        <v>847</v>
      </c>
      <c r="D16" s="8">
        <v>2000</v>
      </c>
      <c r="F16" s="7">
        <v>103</v>
      </c>
      <c r="G16" s="19" t="s">
        <v>89</v>
      </c>
      <c r="I16" s="159" t="s">
        <v>90</v>
      </c>
      <c r="J16" s="160"/>
      <c r="K16" s="160"/>
      <c r="L16" s="131"/>
    </row>
    <row r="17" spans="1:12" ht="14.25" thickBot="1">
      <c r="A17" s="7">
        <v>103</v>
      </c>
      <c r="B17" s="2">
        <v>2273</v>
      </c>
      <c r="C17" s="2">
        <v>386</v>
      </c>
      <c r="D17" s="8">
        <v>8000</v>
      </c>
      <c r="F17" s="9">
        <v>104</v>
      </c>
      <c r="G17" s="20" t="s">
        <v>91</v>
      </c>
      <c r="I17" s="127" t="s">
        <v>92</v>
      </c>
      <c r="J17" s="127"/>
      <c r="K17" s="127"/>
      <c r="L17" s="127"/>
    </row>
    <row r="18" spans="1:4" ht="13.5">
      <c r="A18" s="7">
        <v>101</v>
      </c>
      <c r="B18" s="2">
        <v>6673</v>
      </c>
      <c r="C18" s="2">
        <v>883</v>
      </c>
      <c r="D18" s="8">
        <v>5000</v>
      </c>
    </row>
    <row r="19" spans="1:4" ht="13.5">
      <c r="A19" s="7">
        <v>104</v>
      </c>
      <c r="B19" s="2">
        <v>8259</v>
      </c>
      <c r="C19" s="3">
        <v>1725</v>
      </c>
      <c r="D19" s="8">
        <v>6000</v>
      </c>
    </row>
    <row r="20" spans="1:9" ht="14.25" thickBot="1">
      <c r="A20" s="7">
        <v>103</v>
      </c>
      <c r="B20" s="2">
        <v>8617</v>
      </c>
      <c r="C20" s="3">
        <v>1327</v>
      </c>
      <c r="D20" s="8">
        <v>10000</v>
      </c>
      <c r="F20" t="s">
        <v>93</v>
      </c>
      <c r="I20" t="s">
        <v>94</v>
      </c>
    </row>
    <row r="21" spans="1:13" ht="13.5">
      <c r="A21" s="7">
        <v>104</v>
      </c>
      <c r="B21" s="2">
        <v>2273</v>
      </c>
      <c r="C21" s="2">
        <v>354</v>
      </c>
      <c r="D21" s="8">
        <v>12000</v>
      </c>
      <c r="F21" s="4" t="s">
        <v>80</v>
      </c>
      <c r="G21" s="6" t="s">
        <v>95</v>
      </c>
      <c r="I21" s="165" t="s">
        <v>96</v>
      </c>
      <c r="J21" s="166"/>
      <c r="K21" s="166" t="s">
        <v>97</v>
      </c>
      <c r="L21" s="166"/>
      <c r="M21" s="172"/>
    </row>
    <row r="22" spans="1:13" ht="13.5">
      <c r="A22" s="7">
        <v>102</v>
      </c>
      <c r="B22" s="2">
        <v>8259</v>
      </c>
      <c r="C22" s="3">
        <v>1880</v>
      </c>
      <c r="D22" s="8">
        <v>5000</v>
      </c>
      <c r="F22" s="7">
        <v>2273</v>
      </c>
      <c r="G22" s="19" t="s">
        <v>98</v>
      </c>
      <c r="I22" s="170" t="s">
        <v>136</v>
      </c>
      <c r="J22" s="171"/>
      <c r="K22" s="129" t="s">
        <v>99</v>
      </c>
      <c r="L22" s="129"/>
      <c r="M22" s="130"/>
    </row>
    <row r="23" spans="1:13" ht="13.5">
      <c r="A23" s="7">
        <v>103</v>
      </c>
      <c r="B23" s="2">
        <v>2273</v>
      </c>
      <c r="C23" s="2">
        <v>381</v>
      </c>
      <c r="D23" s="8">
        <v>8000</v>
      </c>
      <c r="F23" s="7">
        <v>6673</v>
      </c>
      <c r="G23" s="19" t="s">
        <v>100</v>
      </c>
      <c r="I23" s="45" t="s">
        <v>101</v>
      </c>
      <c r="J23" s="21"/>
      <c r="K23" s="21" t="s">
        <v>102</v>
      </c>
      <c r="L23" s="21"/>
      <c r="M23" s="46"/>
    </row>
    <row r="24" spans="1:13" ht="13.5">
      <c r="A24" s="7">
        <v>104</v>
      </c>
      <c r="B24" s="2">
        <v>6673</v>
      </c>
      <c r="C24" s="2">
        <v>917</v>
      </c>
      <c r="D24" s="8">
        <v>3000</v>
      </c>
      <c r="F24" s="7">
        <v>8259</v>
      </c>
      <c r="G24" s="19" t="s">
        <v>103</v>
      </c>
      <c r="I24" s="45" t="s">
        <v>104</v>
      </c>
      <c r="J24" s="21"/>
      <c r="K24" s="21" t="s">
        <v>105</v>
      </c>
      <c r="L24" s="21"/>
      <c r="M24" s="46"/>
    </row>
    <row r="25" spans="1:13" ht="14.25" thickBot="1">
      <c r="A25" s="7">
        <v>102</v>
      </c>
      <c r="B25" s="2">
        <v>8259</v>
      </c>
      <c r="C25" s="3">
        <v>1740</v>
      </c>
      <c r="D25" s="8">
        <v>4000</v>
      </c>
      <c r="F25" s="9">
        <v>8617</v>
      </c>
      <c r="G25" s="20" t="s">
        <v>106</v>
      </c>
      <c r="I25" s="128" t="s">
        <v>107</v>
      </c>
      <c r="J25" s="129"/>
      <c r="K25" s="129" t="s">
        <v>108</v>
      </c>
      <c r="L25" s="129"/>
      <c r="M25" s="130"/>
    </row>
    <row r="26" spans="1:13" ht="13.5">
      <c r="A26" s="7">
        <v>103</v>
      </c>
      <c r="B26" s="2">
        <v>8617</v>
      </c>
      <c r="C26" s="3">
        <v>1445</v>
      </c>
      <c r="D26" s="8">
        <v>5000</v>
      </c>
      <c r="I26" s="128" t="s">
        <v>109</v>
      </c>
      <c r="J26" s="129"/>
      <c r="K26" s="21" t="s">
        <v>110</v>
      </c>
      <c r="L26" s="21"/>
      <c r="M26" s="46"/>
    </row>
    <row r="27" spans="1:13" ht="13.5">
      <c r="A27" s="7">
        <v>101</v>
      </c>
      <c r="B27" s="2">
        <v>2273</v>
      </c>
      <c r="C27" s="2">
        <v>377</v>
      </c>
      <c r="D27" s="8">
        <v>2000</v>
      </c>
      <c r="I27" s="128" t="s">
        <v>111</v>
      </c>
      <c r="J27" s="129"/>
      <c r="K27" s="21" t="s">
        <v>112</v>
      </c>
      <c r="L27" s="21"/>
      <c r="M27" s="46"/>
    </row>
    <row r="28" spans="1:13" ht="14.25" thickBot="1">
      <c r="A28" s="7">
        <v>103</v>
      </c>
      <c r="B28" s="2">
        <v>8617</v>
      </c>
      <c r="C28" s="3">
        <v>1480</v>
      </c>
      <c r="D28" s="8">
        <v>3000</v>
      </c>
      <c r="I28" s="159" t="s">
        <v>113</v>
      </c>
      <c r="J28" s="160"/>
      <c r="K28" s="160" t="s">
        <v>114</v>
      </c>
      <c r="L28" s="160"/>
      <c r="M28" s="131"/>
    </row>
    <row r="29" spans="1:4" ht="14.25" thickBot="1">
      <c r="A29" s="9">
        <v>104</v>
      </c>
      <c r="B29" s="10">
        <v>8259</v>
      </c>
      <c r="C29" s="44">
        <v>1950</v>
      </c>
      <c r="D29" s="11">
        <v>4000</v>
      </c>
    </row>
    <row r="31" ht="13.5">
      <c r="A31" t="s">
        <v>115</v>
      </c>
    </row>
    <row r="32" ht="13.5">
      <c r="A32" t="s">
        <v>116</v>
      </c>
    </row>
    <row r="33" ht="13.5">
      <c r="A33" t="s">
        <v>117</v>
      </c>
    </row>
    <row r="34" ht="13.5">
      <c r="A34" t="s">
        <v>118</v>
      </c>
    </row>
    <row r="35" ht="13.5">
      <c r="A35" t="s">
        <v>119</v>
      </c>
    </row>
    <row r="36" ht="13.5">
      <c r="A36" t="s">
        <v>120</v>
      </c>
    </row>
    <row r="37" ht="13.5">
      <c r="A37" t="s">
        <v>121</v>
      </c>
    </row>
    <row r="38" ht="13.5">
      <c r="A38" t="s">
        <v>122</v>
      </c>
    </row>
    <row r="39" ht="13.5">
      <c r="A39" t="s">
        <v>123</v>
      </c>
    </row>
    <row r="40" ht="13.5">
      <c r="A40" t="s">
        <v>124</v>
      </c>
    </row>
    <row r="41" ht="13.5">
      <c r="A41" t="s">
        <v>125</v>
      </c>
    </row>
    <row r="42" ht="13.5">
      <c r="A42" t="s">
        <v>126</v>
      </c>
    </row>
    <row r="44" ht="13.5">
      <c r="A44" t="s">
        <v>127</v>
      </c>
    </row>
    <row r="45" spans="1:6" ht="14.25" thickBot="1">
      <c r="A45" s="127" t="s">
        <v>128</v>
      </c>
      <c r="B45" s="127"/>
      <c r="C45" s="127"/>
      <c r="D45" s="127"/>
      <c r="E45" s="127"/>
      <c r="F45" s="127"/>
    </row>
    <row r="46" spans="2:11" ht="13.5">
      <c r="B46" s="49" t="s">
        <v>11</v>
      </c>
      <c r="C46" s="50" t="s">
        <v>72</v>
      </c>
      <c r="D46" s="50" t="s">
        <v>80</v>
      </c>
      <c r="E46" s="50" t="s">
        <v>95</v>
      </c>
      <c r="F46" s="50" t="s">
        <v>14</v>
      </c>
      <c r="G46" s="50" t="s">
        <v>129</v>
      </c>
      <c r="H46" s="50" t="s">
        <v>130</v>
      </c>
      <c r="I46" s="50" t="s">
        <v>97</v>
      </c>
      <c r="J46" s="50" t="s">
        <v>131</v>
      </c>
      <c r="K46" s="76" t="s">
        <v>132</v>
      </c>
    </row>
    <row r="47" spans="2:11" ht="13.5">
      <c r="B47" s="78"/>
      <c r="C47" s="79"/>
      <c r="D47" s="79"/>
      <c r="E47" s="79"/>
      <c r="F47" s="79"/>
      <c r="G47" s="79"/>
      <c r="H47" s="79"/>
      <c r="I47" s="79"/>
      <c r="J47" s="79"/>
      <c r="K47" s="80"/>
    </row>
    <row r="48" spans="2:11" ht="13.5">
      <c r="B48" s="75"/>
      <c r="C48" s="75"/>
      <c r="D48" s="75"/>
      <c r="E48" s="75"/>
      <c r="F48" s="75" t="s">
        <v>133</v>
      </c>
      <c r="G48" s="75"/>
      <c r="H48" s="75"/>
      <c r="I48" s="75"/>
      <c r="J48" s="75"/>
      <c r="K48" s="75"/>
    </row>
    <row r="49" spans="2:11" ht="13.5">
      <c r="B49" s="81"/>
      <c r="C49" s="79"/>
      <c r="D49" s="79"/>
      <c r="E49" s="79"/>
      <c r="F49" s="79"/>
      <c r="G49" s="79"/>
      <c r="H49" s="79"/>
      <c r="I49" s="79"/>
      <c r="J49" s="79"/>
      <c r="K49" s="82"/>
    </row>
    <row r="50" spans="2:11" ht="13.5">
      <c r="B50" s="81"/>
      <c r="C50" s="79" t="s">
        <v>457</v>
      </c>
      <c r="D50" s="79"/>
      <c r="E50" s="79"/>
      <c r="F50" s="79"/>
      <c r="G50" s="79"/>
      <c r="H50" s="79"/>
      <c r="I50" s="79"/>
      <c r="J50" s="79"/>
      <c r="K50" s="82"/>
    </row>
    <row r="51" spans="2:11" ht="14.25" thickBot="1">
      <c r="B51" s="83"/>
      <c r="C51" s="84" t="s">
        <v>458</v>
      </c>
      <c r="D51" s="84"/>
      <c r="E51" s="84"/>
      <c r="F51" s="84"/>
      <c r="G51" s="84"/>
      <c r="H51" s="84"/>
      <c r="I51" s="84"/>
      <c r="J51" s="84"/>
      <c r="K51" s="85"/>
    </row>
    <row r="52" ht="14.25" thickTop="1"/>
    <row r="54" ht="13.5">
      <c r="A54" t="s">
        <v>134</v>
      </c>
    </row>
    <row r="55" ht="14.25" thickBot="1">
      <c r="B55" t="s">
        <v>135</v>
      </c>
    </row>
    <row r="56" spans="2:5" ht="13.5">
      <c r="B56" s="30" t="s">
        <v>72</v>
      </c>
      <c r="C56" s="31" t="s">
        <v>97</v>
      </c>
      <c r="D56" s="31" t="s">
        <v>131</v>
      </c>
      <c r="E56" s="32" t="s">
        <v>132</v>
      </c>
    </row>
    <row r="57" spans="2:5" ht="13.5">
      <c r="B57" s="40" t="s">
        <v>85</v>
      </c>
      <c r="C57" s="47"/>
      <c r="D57" s="47"/>
      <c r="E57" s="48"/>
    </row>
    <row r="58" spans="2:5" ht="13.5">
      <c r="B58" s="40" t="s">
        <v>87</v>
      </c>
      <c r="C58" s="47"/>
      <c r="D58" s="47"/>
      <c r="E58" s="48"/>
    </row>
    <row r="59" spans="2:5" ht="13.5">
      <c r="B59" s="40" t="s">
        <v>89</v>
      </c>
      <c r="C59" s="47"/>
      <c r="D59" s="47"/>
      <c r="E59" s="48"/>
    </row>
    <row r="60" spans="2:5" ht="14.25" thickBot="1">
      <c r="B60" s="41" t="s">
        <v>91</v>
      </c>
      <c r="C60" s="42"/>
      <c r="D60" s="42"/>
      <c r="E60" s="43"/>
    </row>
    <row r="63" ht="14.25" thickBot="1">
      <c r="A63" t="s">
        <v>137</v>
      </c>
    </row>
    <row r="64" spans="2:7" ht="13.5">
      <c r="B64" s="157" t="s">
        <v>138</v>
      </c>
      <c r="C64" s="158"/>
      <c r="D64" s="158"/>
      <c r="E64" s="158"/>
      <c r="F64" s="158"/>
      <c r="G64" s="6"/>
    </row>
    <row r="65" spans="2:7" ht="13.5">
      <c r="B65" s="128" t="s">
        <v>139</v>
      </c>
      <c r="C65" s="129"/>
      <c r="D65" s="129"/>
      <c r="E65" s="129"/>
      <c r="F65" s="129"/>
      <c r="G65" s="19"/>
    </row>
    <row r="66" spans="2:7" ht="13.5">
      <c r="B66" s="128" t="s">
        <v>140</v>
      </c>
      <c r="C66" s="129"/>
      <c r="D66" s="129"/>
      <c r="E66" s="129"/>
      <c r="F66" s="129"/>
      <c r="G66" s="19"/>
    </row>
    <row r="67" spans="2:7" ht="14.25" thickBot="1">
      <c r="B67" s="159" t="s">
        <v>141</v>
      </c>
      <c r="C67" s="160"/>
      <c r="D67" s="160"/>
      <c r="E67" s="160"/>
      <c r="F67" s="160"/>
      <c r="G67" s="20"/>
    </row>
  </sheetData>
  <mergeCells count="24">
    <mergeCell ref="A3:M3"/>
    <mergeCell ref="C1:G1"/>
    <mergeCell ref="A6:H6"/>
    <mergeCell ref="A7:H7"/>
    <mergeCell ref="A8:H8"/>
    <mergeCell ref="I13:L13"/>
    <mergeCell ref="I14:L14"/>
    <mergeCell ref="I16:L16"/>
    <mergeCell ref="I17:L17"/>
    <mergeCell ref="K21:M21"/>
    <mergeCell ref="I25:J25"/>
    <mergeCell ref="I26:J26"/>
    <mergeCell ref="I21:J21"/>
    <mergeCell ref="I27:J27"/>
    <mergeCell ref="I28:J28"/>
    <mergeCell ref="K22:M22"/>
    <mergeCell ref="K25:M25"/>
    <mergeCell ref="K28:M28"/>
    <mergeCell ref="I22:J22"/>
    <mergeCell ref="B67:F67"/>
    <mergeCell ref="A45:F45"/>
    <mergeCell ref="B64:F64"/>
    <mergeCell ref="B65:F65"/>
    <mergeCell ref="B66:F66"/>
  </mergeCells>
  <printOptions/>
  <pageMargins left="0.75" right="0.29" top="1" bottom="1" header="0.512" footer="0.512"/>
  <pageSetup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C83" sqref="C83"/>
    </sheetView>
  </sheetViews>
  <sheetFormatPr defaultColWidth="9.00390625" defaultRowHeight="13.5"/>
  <cols>
    <col min="1" max="1" width="8.875" style="0" customWidth="1"/>
    <col min="2" max="2" width="13.125" style="0" customWidth="1"/>
    <col min="4" max="4" width="10.375" style="0" customWidth="1"/>
    <col min="5" max="5" width="11.625" style="0" customWidth="1"/>
    <col min="7" max="7" width="10.25390625" style="0" customWidth="1"/>
    <col min="8" max="8" width="10.50390625" style="0" customWidth="1"/>
    <col min="9" max="9" width="10.25390625" style="0" customWidth="1"/>
    <col min="10" max="10" width="12.875" style="0" customWidth="1"/>
  </cols>
  <sheetData>
    <row r="1" spans="1:10" ht="14.25" thickBot="1">
      <c r="A1" s="177" t="s">
        <v>484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4.25" thickBot="1">
      <c r="A2" s="36" t="s">
        <v>485</v>
      </c>
      <c r="B2" s="37" t="s">
        <v>486</v>
      </c>
      <c r="C2" s="37" t="s">
        <v>487</v>
      </c>
      <c r="D2" s="37" t="s">
        <v>488</v>
      </c>
      <c r="E2" s="37" t="s">
        <v>489</v>
      </c>
      <c r="F2" s="37" t="s">
        <v>490</v>
      </c>
      <c r="G2" s="37" t="s">
        <v>491</v>
      </c>
      <c r="H2" s="37" t="s">
        <v>492</v>
      </c>
      <c r="I2" s="37" t="s">
        <v>493</v>
      </c>
      <c r="J2" s="86" t="s">
        <v>494</v>
      </c>
    </row>
    <row r="3" spans="1:10" ht="13.5">
      <c r="A3" s="12">
        <v>101</v>
      </c>
      <c r="B3" s="13" t="str">
        <f>VLOOKUP(A3,$D$27:$E$30,2)</f>
        <v>小川　真希</v>
      </c>
      <c r="C3" s="13">
        <v>2273</v>
      </c>
      <c r="D3" s="13" t="str">
        <f>VLOOKUP(C3,$A$27:$B$30,2)</f>
        <v>大西食品</v>
      </c>
      <c r="E3" s="13">
        <v>365</v>
      </c>
      <c r="F3" s="98">
        <v>1000</v>
      </c>
      <c r="G3" s="98">
        <f>E3*F3</f>
        <v>365000</v>
      </c>
      <c r="H3" s="98">
        <f>INT(G3*VLOOKUP(G3,$G$26:$I$32,2))+VLOOKUP(G3,$G$26:$I$32,3)</f>
        <v>3650</v>
      </c>
      <c r="I3" s="98">
        <f>INT(H3*0.05)</f>
        <v>182</v>
      </c>
      <c r="J3" s="99">
        <f>G3+H3+I3</f>
        <v>368832</v>
      </c>
    </row>
    <row r="4" spans="1:10" ht="13.5">
      <c r="A4" s="7">
        <v>102</v>
      </c>
      <c r="B4" s="2" t="str">
        <f aca="true" t="shared" si="0" ref="B4:B20">VLOOKUP(A4,$D$27:$E$30,2)</f>
        <v>佐藤 さおり</v>
      </c>
      <c r="C4" s="2">
        <v>6673</v>
      </c>
      <c r="D4" s="2" t="str">
        <f aca="true" t="shared" si="1" ref="D4:D20">VLOOKUP(C4,$A$27:$B$30,2)</f>
        <v>明治工業</v>
      </c>
      <c r="E4" s="2">
        <v>819</v>
      </c>
      <c r="F4" s="100">
        <v>6000</v>
      </c>
      <c r="G4" s="100">
        <f aca="true" t="shared" si="2" ref="G4:G20">E4*F4</f>
        <v>4914000</v>
      </c>
      <c r="H4" s="100">
        <f aca="true" t="shared" si="3" ref="H4:H20">INT(G4*VLOOKUP(G4,$G$26:$I$32,2))+VLOOKUP(G4,$G$26:$I$32,3)</f>
        <v>35241</v>
      </c>
      <c r="I4" s="100">
        <f aca="true" t="shared" si="4" ref="I4:I20">INT(H4*0.05)</f>
        <v>1762</v>
      </c>
      <c r="J4" s="101">
        <f aca="true" t="shared" si="5" ref="J4:J20">G4+H4+I4</f>
        <v>4951003</v>
      </c>
    </row>
    <row r="5" spans="1:10" ht="13.5">
      <c r="A5" s="7">
        <v>102</v>
      </c>
      <c r="B5" s="2" t="str">
        <f t="shared" si="0"/>
        <v>佐藤 さおり</v>
      </c>
      <c r="C5" s="2">
        <v>8259</v>
      </c>
      <c r="D5" s="2" t="str">
        <f t="shared" si="1"/>
        <v>ABC証券</v>
      </c>
      <c r="E5" s="2">
        <v>1580</v>
      </c>
      <c r="F5" s="100">
        <v>3000</v>
      </c>
      <c r="G5" s="100">
        <f t="shared" si="2"/>
        <v>4740000</v>
      </c>
      <c r="H5" s="100">
        <f t="shared" si="3"/>
        <v>34110</v>
      </c>
      <c r="I5" s="100">
        <f t="shared" si="4"/>
        <v>1705</v>
      </c>
      <c r="J5" s="101">
        <f t="shared" si="5"/>
        <v>4775815</v>
      </c>
    </row>
    <row r="6" spans="1:10" ht="13.5">
      <c r="A6" s="7">
        <v>104</v>
      </c>
      <c r="B6" s="2" t="str">
        <f t="shared" si="0"/>
        <v>近藤　真一郎</v>
      </c>
      <c r="C6" s="2">
        <v>2273</v>
      </c>
      <c r="D6" s="2" t="str">
        <f t="shared" si="1"/>
        <v>大西食品</v>
      </c>
      <c r="E6" s="2">
        <v>372</v>
      </c>
      <c r="F6" s="100">
        <v>7000</v>
      </c>
      <c r="G6" s="100">
        <f t="shared" si="2"/>
        <v>2604000</v>
      </c>
      <c r="H6" s="100">
        <f t="shared" si="3"/>
        <v>20107</v>
      </c>
      <c r="I6" s="100">
        <f t="shared" si="4"/>
        <v>1005</v>
      </c>
      <c r="J6" s="101">
        <f t="shared" si="5"/>
        <v>2625112</v>
      </c>
    </row>
    <row r="7" spans="1:10" ht="13.5">
      <c r="A7" s="7">
        <v>101</v>
      </c>
      <c r="B7" s="2" t="str">
        <f t="shared" si="0"/>
        <v>小川　真希</v>
      </c>
      <c r="C7" s="2">
        <v>6673</v>
      </c>
      <c r="D7" s="2" t="str">
        <f t="shared" si="1"/>
        <v>明治工業</v>
      </c>
      <c r="E7" s="2">
        <v>847</v>
      </c>
      <c r="F7" s="100">
        <v>2000</v>
      </c>
      <c r="G7" s="100">
        <f t="shared" si="2"/>
        <v>1694000</v>
      </c>
      <c r="H7" s="100">
        <f t="shared" si="3"/>
        <v>13919</v>
      </c>
      <c r="I7" s="100">
        <f t="shared" si="4"/>
        <v>695</v>
      </c>
      <c r="J7" s="101">
        <f t="shared" si="5"/>
        <v>1708614</v>
      </c>
    </row>
    <row r="8" spans="1:10" ht="13.5">
      <c r="A8" s="7">
        <v>103</v>
      </c>
      <c r="B8" s="2" t="str">
        <f t="shared" si="0"/>
        <v>田中　大介</v>
      </c>
      <c r="C8" s="2">
        <v>2273</v>
      </c>
      <c r="D8" s="2" t="str">
        <f t="shared" si="1"/>
        <v>大西食品</v>
      </c>
      <c r="E8" s="2">
        <v>386</v>
      </c>
      <c r="F8" s="100">
        <v>8000</v>
      </c>
      <c r="G8" s="100">
        <f t="shared" si="2"/>
        <v>3088000</v>
      </c>
      <c r="H8" s="100">
        <f t="shared" si="3"/>
        <v>23372</v>
      </c>
      <c r="I8" s="100">
        <f t="shared" si="4"/>
        <v>1168</v>
      </c>
      <c r="J8" s="101">
        <f t="shared" si="5"/>
        <v>3112540</v>
      </c>
    </row>
    <row r="9" spans="1:10" ht="13.5">
      <c r="A9" s="7">
        <v>101</v>
      </c>
      <c r="B9" s="2" t="str">
        <f t="shared" si="0"/>
        <v>小川　真希</v>
      </c>
      <c r="C9" s="2">
        <v>6673</v>
      </c>
      <c r="D9" s="2" t="str">
        <f t="shared" si="1"/>
        <v>明治工業</v>
      </c>
      <c r="E9" s="2">
        <v>883</v>
      </c>
      <c r="F9" s="100">
        <v>5000</v>
      </c>
      <c r="G9" s="100">
        <f t="shared" si="2"/>
        <v>4415000</v>
      </c>
      <c r="H9" s="100">
        <f t="shared" si="3"/>
        <v>31997</v>
      </c>
      <c r="I9" s="100">
        <f t="shared" si="4"/>
        <v>1599</v>
      </c>
      <c r="J9" s="101">
        <f t="shared" si="5"/>
        <v>4448596</v>
      </c>
    </row>
    <row r="10" spans="1:10" ht="13.5">
      <c r="A10" s="7">
        <v>104</v>
      </c>
      <c r="B10" s="2" t="str">
        <f t="shared" si="0"/>
        <v>近藤　真一郎</v>
      </c>
      <c r="C10" s="2">
        <v>8259</v>
      </c>
      <c r="D10" s="2" t="str">
        <f t="shared" si="1"/>
        <v>ABC証券</v>
      </c>
      <c r="E10" s="2">
        <v>1725</v>
      </c>
      <c r="F10" s="100">
        <v>6000</v>
      </c>
      <c r="G10" s="100">
        <f t="shared" si="2"/>
        <v>10350000</v>
      </c>
      <c r="H10" s="100">
        <f t="shared" si="3"/>
        <v>62375</v>
      </c>
      <c r="I10" s="100">
        <f t="shared" si="4"/>
        <v>3118</v>
      </c>
      <c r="J10" s="101">
        <f t="shared" si="5"/>
        <v>10415493</v>
      </c>
    </row>
    <row r="11" spans="1:10" ht="13.5">
      <c r="A11" s="7">
        <v>103</v>
      </c>
      <c r="B11" s="2" t="str">
        <f t="shared" si="0"/>
        <v>田中　大介</v>
      </c>
      <c r="C11" s="2">
        <v>8617</v>
      </c>
      <c r="D11" s="2" t="str">
        <f t="shared" si="1"/>
        <v>中村不動産</v>
      </c>
      <c r="E11" s="2">
        <v>1327</v>
      </c>
      <c r="F11" s="100">
        <v>10000</v>
      </c>
      <c r="G11" s="100">
        <f t="shared" si="2"/>
        <v>13270000</v>
      </c>
      <c r="H11" s="100">
        <f t="shared" si="3"/>
        <v>75515</v>
      </c>
      <c r="I11" s="100">
        <f t="shared" si="4"/>
        <v>3775</v>
      </c>
      <c r="J11" s="101">
        <f t="shared" si="5"/>
        <v>13349290</v>
      </c>
    </row>
    <row r="12" spans="1:10" ht="13.5">
      <c r="A12" s="7">
        <v>104</v>
      </c>
      <c r="B12" s="2" t="str">
        <f t="shared" si="0"/>
        <v>近藤　真一郎</v>
      </c>
      <c r="C12" s="2">
        <v>2273</v>
      </c>
      <c r="D12" s="2" t="str">
        <f t="shared" si="1"/>
        <v>大西食品</v>
      </c>
      <c r="E12" s="2">
        <v>354</v>
      </c>
      <c r="F12" s="100">
        <v>12000</v>
      </c>
      <c r="G12" s="100">
        <f t="shared" si="2"/>
        <v>4248000</v>
      </c>
      <c r="H12" s="100">
        <f t="shared" si="3"/>
        <v>30912</v>
      </c>
      <c r="I12" s="100">
        <f t="shared" si="4"/>
        <v>1545</v>
      </c>
      <c r="J12" s="101">
        <f t="shared" si="5"/>
        <v>4280457</v>
      </c>
    </row>
    <row r="13" spans="1:10" ht="13.5">
      <c r="A13" s="7">
        <v>102</v>
      </c>
      <c r="B13" s="2" t="str">
        <f t="shared" si="0"/>
        <v>佐藤 さおり</v>
      </c>
      <c r="C13" s="2">
        <v>8259</v>
      </c>
      <c r="D13" s="2" t="str">
        <f t="shared" si="1"/>
        <v>ABC証券</v>
      </c>
      <c r="E13" s="2">
        <v>1880</v>
      </c>
      <c r="F13" s="100">
        <v>5000</v>
      </c>
      <c r="G13" s="100">
        <f t="shared" si="2"/>
        <v>9400000</v>
      </c>
      <c r="H13" s="100">
        <f t="shared" si="3"/>
        <v>57800</v>
      </c>
      <c r="I13" s="100">
        <f t="shared" si="4"/>
        <v>2890</v>
      </c>
      <c r="J13" s="101">
        <f t="shared" si="5"/>
        <v>9460690</v>
      </c>
    </row>
    <row r="14" spans="1:10" ht="13.5">
      <c r="A14" s="7">
        <v>103</v>
      </c>
      <c r="B14" s="2" t="str">
        <f t="shared" si="0"/>
        <v>田中　大介</v>
      </c>
      <c r="C14" s="2">
        <v>2273</v>
      </c>
      <c r="D14" s="2" t="s">
        <v>520</v>
      </c>
      <c r="E14" s="2">
        <v>381</v>
      </c>
      <c r="F14" s="100">
        <v>8000</v>
      </c>
      <c r="G14" s="100">
        <f t="shared" si="2"/>
        <v>3048000</v>
      </c>
      <c r="H14" s="100">
        <f t="shared" si="3"/>
        <v>23112</v>
      </c>
      <c r="I14" s="100">
        <f t="shared" si="4"/>
        <v>1155</v>
      </c>
      <c r="J14" s="101">
        <f t="shared" si="5"/>
        <v>3072267</v>
      </c>
    </row>
    <row r="15" spans="1:10" ht="13.5">
      <c r="A15" s="7">
        <v>104</v>
      </c>
      <c r="B15" s="2" t="str">
        <f t="shared" si="0"/>
        <v>近藤　真一郎</v>
      </c>
      <c r="C15" s="2">
        <v>6673</v>
      </c>
      <c r="D15" s="2" t="str">
        <f t="shared" si="1"/>
        <v>明治工業</v>
      </c>
      <c r="E15" s="2">
        <v>917</v>
      </c>
      <c r="F15" s="100">
        <v>3000</v>
      </c>
      <c r="G15" s="100">
        <f t="shared" si="2"/>
        <v>2751000</v>
      </c>
      <c r="H15" s="100">
        <f t="shared" si="3"/>
        <v>21106</v>
      </c>
      <c r="I15" s="100">
        <f t="shared" si="4"/>
        <v>1055</v>
      </c>
      <c r="J15" s="101">
        <f t="shared" si="5"/>
        <v>2773161</v>
      </c>
    </row>
    <row r="16" spans="1:10" ht="13.5">
      <c r="A16" s="7">
        <v>102</v>
      </c>
      <c r="B16" s="2" t="str">
        <f t="shared" si="0"/>
        <v>佐藤 さおり</v>
      </c>
      <c r="C16" s="2">
        <v>8259</v>
      </c>
      <c r="D16" s="2" t="str">
        <f t="shared" si="1"/>
        <v>ABC証券</v>
      </c>
      <c r="E16" s="2">
        <v>1740</v>
      </c>
      <c r="F16" s="100">
        <v>4000</v>
      </c>
      <c r="G16" s="100">
        <f t="shared" si="2"/>
        <v>6960000</v>
      </c>
      <c r="H16" s="100">
        <f t="shared" si="3"/>
        <v>45600</v>
      </c>
      <c r="I16" s="100">
        <f t="shared" si="4"/>
        <v>2280</v>
      </c>
      <c r="J16" s="101">
        <f t="shared" si="5"/>
        <v>7007880</v>
      </c>
    </row>
    <row r="17" spans="1:10" ht="13.5">
      <c r="A17" s="7">
        <v>103</v>
      </c>
      <c r="B17" s="2" t="str">
        <f t="shared" si="0"/>
        <v>田中　大介</v>
      </c>
      <c r="C17" s="2">
        <v>8617</v>
      </c>
      <c r="D17" s="2" t="str">
        <f t="shared" si="1"/>
        <v>中村不動産</v>
      </c>
      <c r="E17" s="2">
        <v>1445</v>
      </c>
      <c r="F17" s="100">
        <v>5000</v>
      </c>
      <c r="G17" s="100">
        <f t="shared" si="2"/>
        <v>7225000</v>
      </c>
      <c r="H17" s="100">
        <f t="shared" si="3"/>
        <v>46925</v>
      </c>
      <c r="I17" s="100">
        <f t="shared" si="4"/>
        <v>2346</v>
      </c>
      <c r="J17" s="101">
        <f t="shared" si="5"/>
        <v>7274271</v>
      </c>
    </row>
    <row r="18" spans="1:10" ht="13.5">
      <c r="A18" s="7">
        <v>101</v>
      </c>
      <c r="B18" s="2" t="str">
        <f t="shared" si="0"/>
        <v>小川　真希</v>
      </c>
      <c r="C18" s="2">
        <v>2273</v>
      </c>
      <c r="D18" s="2" t="str">
        <f t="shared" si="1"/>
        <v>大西食品</v>
      </c>
      <c r="E18" s="2">
        <v>377</v>
      </c>
      <c r="F18" s="100">
        <v>2000</v>
      </c>
      <c r="G18" s="100">
        <f t="shared" si="2"/>
        <v>754000</v>
      </c>
      <c r="H18" s="100">
        <f t="shared" si="3"/>
        <v>7232</v>
      </c>
      <c r="I18" s="100">
        <f t="shared" si="4"/>
        <v>361</v>
      </c>
      <c r="J18" s="101">
        <f t="shared" si="5"/>
        <v>761593</v>
      </c>
    </row>
    <row r="19" spans="1:10" ht="13.5">
      <c r="A19" s="7">
        <v>103</v>
      </c>
      <c r="B19" s="2" t="str">
        <f>VLOOKUP(A19,$D$27:$E$30,2)</f>
        <v>田中　大介</v>
      </c>
      <c r="C19" s="2">
        <v>8617</v>
      </c>
      <c r="D19" s="2" t="str">
        <f t="shared" si="1"/>
        <v>中村不動産</v>
      </c>
      <c r="E19" s="2">
        <v>1480</v>
      </c>
      <c r="F19" s="100">
        <v>3000</v>
      </c>
      <c r="G19" s="100">
        <f t="shared" si="2"/>
        <v>4440000</v>
      </c>
      <c r="H19" s="100">
        <f t="shared" si="3"/>
        <v>32160</v>
      </c>
      <c r="I19" s="100">
        <f t="shared" si="4"/>
        <v>1608</v>
      </c>
      <c r="J19" s="101">
        <f t="shared" si="5"/>
        <v>4473768</v>
      </c>
    </row>
    <row r="20" spans="1:10" ht="13.5">
      <c r="A20" s="7">
        <v>104</v>
      </c>
      <c r="B20" s="2" t="str">
        <f t="shared" si="0"/>
        <v>近藤　真一郎</v>
      </c>
      <c r="C20" s="2">
        <v>8259</v>
      </c>
      <c r="D20" s="2" t="str">
        <f t="shared" si="1"/>
        <v>ABC証券</v>
      </c>
      <c r="E20" s="2">
        <v>1950</v>
      </c>
      <c r="F20" s="100">
        <v>4000</v>
      </c>
      <c r="G20" s="100">
        <f t="shared" si="2"/>
        <v>7800000</v>
      </c>
      <c r="H20" s="100">
        <f t="shared" si="3"/>
        <v>49800</v>
      </c>
      <c r="I20" s="100">
        <f t="shared" si="4"/>
        <v>2490</v>
      </c>
      <c r="J20" s="101">
        <f t="shared" si="5"/>
        <v>7852290</v>
      </c>
    </row>
    <row r="21" spans="1:10" ht="14.25" thickBot="1">
      <c r="A21" s="90"/>
      <c r="B21" s="91"/>
      <c r="C21" s="91"/>
      <c r="D21" s="91"/>
      <c r="E21" s="91"/>
      <c r="F21" s="102"/>
      <c r="G21" s="102"/>
      <c r="H21" s="102"/>
      <c r="I21" s="102"/>
      <c r="J21" s="103"/>
    </row>
    <row r="22" spans="1:10" ht="14.25" thickBot="1">
      <c r="A22" s="16"/>
      <c r="B22" s="37" t="s">
        <v>495</v>
      </c>
      <c r="C22" s="17"/>
      <c r="D22" s="17"/>
      <c r="E22" s="17"/>
      <c r="F22" s="104">
        <f>SUM(F3:F21)</f>
        <v>94000</v>
      </c>
      <c r="G22" s="104">
        <f>SUM(G3:G21)</f>
        <v>92066000</v>
      </c>
      <c r="H22" s="104">
        <f>SUM(H3:H21)</f>
        <v>614933</v>
      </c>
      <c r="I22" s="104">
        <f>SUM(I3:I21)</f>
        <v>30739</v>
      </c>
      <c r="J22" s="105">
        <f>SUM(J3:J21)</f>
        <v>92711672</v>
      </c>
    </row>
    <row r="23" spans="1:10" ht="14.25" thickBot="1">
      <c r="A23" s="93"/>
      <c r="B23" s="106" t="s">
        <v>459</v>
      </c>
      <c r="C23" s="94"/>
      <c r="D23" s="94"/>
      <c r="E23" s="94"/>
      <c r="F23" s="107">
        <f>AVERAGE(F3:F20)</f>
        <v>5222.222222222223</v>
      </c>
      <c r="G23" s="107">
        <f>AVERAGE(G3:G20)</f>
        <v>5114777.777777778</v>
      </c>
      <c r="H23" s="107">
        <f>AVERAGE(H3:H20)</f>
        <v>34162.944444444445</v>
      </c>
      <c r="I23" s="107">
        <f>AVERAGE(I3:I20)</f>
        <v>1707.7222222222222</v>
      </c>
      <c r="J23" s="108">
        <f>AVERAGE(J3:J20)</f>
        <v>5150648.444444444</v>
      </c>
    </row>
    <row r="24" spans="7:9" ht="14.25" thickBot="1">
      <c r="G24" s="178" t="s">
        <v>496</v>
      </c>
      <c r="H24" s="178"/>
      <c r="I24" s="178"/>
    </row>
    <row r="25" spans="1:9" ht="14.25" thickBot="1">
      <c r="A25" s="164" t="s">
        <v>497</v>
      </c>
      <c r="B25" s="164"/>
      <c r="D25" s="164" t="s">
        <v>498</v>
      </c>
      <c r="E25" s="164"/>
      <c r="G25" s="49" t="s">
        <v>491</v>
      </c>
      <c r="H25" s="179" t="s">
        <v>492</v>
      </c>
      <c r="I25" s="180"/>
    </row>
    <row r="26" spans="1:9" ht="13.5">
      <c r="A26" s="49" t="s">
        <v>487</v>
      </c>
      <c r="B26" s="76" t="s">
        <v>488</v>
      </c>
      <c r="C26" s="75"/>
      <c r="D26" s="49" t="s">
        <v>499</v>
      </c>
      <c r="E26" s="76" t="s">
        <v>486</v>
      </c>
      <c r="G26" s="7">
        <v>1</v>
      </c>
      <c r="H26" s="2">
        <v>0.01</v>
      </c>
      <c r="I26" s="19"/>
    </row>
    <row r="27" spans="1:9" ht="13.5">
      <c r="A27" s="7">
        <v>2273</v>
      </c>
      <c r="B27" s="19" t="s">
        <v>500</v>
      </c>
      <c r="D27" s="7">
        <v>101</v>
      </c>
      <c r="E27" s="19" t="s">
        <v>501</v>
      </c>
      <c r="G27" s="7">
        <v>500001</v>
      </c>
      <c r="H27" s="2">
        <v>0.009</v>
      </c>
      <c r="I27" s="19">
        <v>500</v>
      </c>
    </row>
    <row r="28" spans="1:9" ht="13.5">
      <c r="A28" s="7">
        <v>6673</v>
      </c>
      <c r="B28" s="19" t="s">
        <v>502</v>
      </c>
      <c r="D28" s="7">
        <v>102</v>
      </c>
      <c r="E28" s="19" t="s">
        <v>503</v>
      </c>
      <c r="G28" s="7">
        <v>700001</v>
      </c>
      <c r="H28" s="2">
        <v>0.008</v>
      </c>
      <c r="I28" s="19">
        <v>1200</v>
      </c>
    </row>
    <row r="29" spans="1:9" ht="13.5">
      <c r="A29" s="7">
        <v>8259</v>
      </c>
      <c r="B29" s="19" t="s">
        <v>504</v>
      </c>
      <c r="D29" s="7">
        <v>103</v>
      </c>
      <c r="E29" s="19" t="s">
        <v>505</v>
      </c>
      <c r="G29" s="7">
        <v>1000001</v>
      </c>
      <c r="H29" s="2">
        <v>0.0068</v>
      </c>
      <c r="I29" s="19">
        <v>2400</v>
      </c>
    </row>
    <row r="30" spans="1:9" ht="14.25" thickBot="1">
      <c r="A30" s="9">
        <v>8617</v>
      </c>
      <c r="B30" s="20" t="s">
        <v>506</v>
      </c>
      <c r="D30" s="9">
        <v>104</v>
      </c>
      <c r="E30" s="20" t="s">
        <v>507</v>
      </c>
      <c r="G30" s="7">
        <v>3000001</v>
      </c>
      <c r="H30" s="2">
        <v>0.0065</v>
      </c>
      <c r="I30" s="19">
        <v>3300</v>
      </c>
    </row>
    <row r="31" spans="7:9" ht="13.5">
      <c r="G31" s="7">
        <v>5000001</v>
      </c>
      <c r="H31" s="2">
        <v>0.005</v>
      </c>
      <c r="I31" s="19">
        <v>10800</v>
      </c>
    </row>
    <row r="32" spans="7:9" ht="14.25" thickBot="1">
      <c r="G32" s="9">
        <v>10000001</v>
      </c>
      <c r="H32" s="10">
        <v>0.0045</v>
      </c>
      <c r="I32" s="20">
        <v>15800</v>
      </c>
    </row>
    <row r="33" spans="1:10" ht="14.25" thickBot="1">
      <c r="A33" s="177" t="s">
        <v>526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3.5">
      <c r="A34" s="49" t="s">
        <v>508</v>
      </c>
      <c r="B34" s="50" t="s">
        <v>486</v>
      </c>
      <c r="C34" s="50" t="s">
        <v>487</v>
      </c>
      <c r="D34" s="50" t="s">
        <v>488</v>
      </c>
      <c r="E34" s="50" t="s">
        <v>489</v>
      </c>
      <c r="F34" s="50" t="s">
        <v>490</v>
      </c>
      <c r="G34" s="50" t="s">
        <v>491</v>
      </c>
      <c r="H34" s="50" t="s">
        <v>492</v>
      </c>
      <c r="I34" s="50" t="s">
        <v>493</v>
      </c>
      <c r="J34" s="76" t="s">
        <v>494</v>
      </c>
    </row>
    <row r="35" spans="1:10" ht="13.5">
      <c r="A35" s="7">
        <v>104</v>
      </c>
      <c r="B35" s="2" t="s">
        <v>509</v>
      </c>
      <c r="C35" s="2">
        <v>8259</v>
      </c>
      <c r="D35" s="2" t="s">
        <v>103</v>
      </c>
      <c r="E35" s="2">
        <v>1950</v>
      </c>
      <c r="F35" s="100">
        <v>4000</v>
      </c>
      <c r="G35" s="100">
        <v>7800000</v>
      </c>
      <c r="H35" s="100">
        <v>49800</v>
      </c>
      <c r="I35" s="100">
        <v>2490</v>
      </c>
      <c r="J35" s="101">
        <v>7852290</v>
      </c>
    </row>
    <row r="36" spans="1:10" ht="13.5">
      <c r="A36" s="7">
        <v>102</v>
      </c>
      <c r="B36" s="2" t="s">
        <v>510</v>
      </c>
      <c r="C36" s="2">
        <v>8259</v>
      </c>
      <c r="D36" s="2" t="s">
        <v>103</v>
      </c>
      <c r="E36" s="2">
        <v>1740</v>
      </c>
      <c r="F36" s="100">
        <v>4000</v>
      </c>
      <c r="G36" s="100">
        <v>6960000</v>
      </c>
      <c r="H36" s="100">
        <v>45600</v>
      </c>
      <c r="I36" s="100">
        <v>2280</v>
      </c>
      <c r="J36" s="101">
        <v>7007880</v>
      </c>
    </row>
    <row r="37" spans="1:10" ht="13.5">
      <c r="A37" s="7">
        <v>102</v>
      </c>
      <c r="B37" s="2" t="s">
        <v>510</v>
      </c>
      <c r="C37" s="2">
        <v>8259</v>
      </c>
      <c r="D37" s="2" t="s">
        <v>103</v>
      </c>
      <c r="E37" s="2">
        <v>1580</v>
      </c>
      <c r="F37" s="100">
        <v>3000</v>
      </c>
      <c r="G37" s="100">
        <v>4740000</v>
      </c>
      <c r="H37" s="100">
        <v>34110</v>
      </c>
      <c r="I37" s="100">
        <v>1705</v>
      </c>
      <c r="J37" s="101">
        <v>4775815</v>
      </c>
    </row>
    <row r="38" spans="1:10" ht="13.5">
      <c r="A38" s="7"/>
      <c r="B38" s="2"/>
      <c r="C38" s="2"/>
      <c r="D38" s="2"/>
      <c r="E38" s="2"/>
      <c r="F38" s="2"/>
      <c r="G38" s="2"/>
      <c r="H38" s="2"/>
      <c r="I38" s="2"/>
      <c r="J38" s="19"/>
    </row>
    <row r="39" spans="1:10" ht="14.25" thickBot="1">
      <c r="A39" s="9"/>
      <c r="B39" s="10" t="s">
        <v>511</v>
      </c>
      <c r="C39" s="10"/>
      <c r="D39" s="10"/>
      <c r="E39" s="10"/>
      <c r="F39" s="109">
        <f>SUM(F35:F38)</f>
        <v>11000</v>
      </c>
      <c r="G39" s="109">
        <f>SUM(G35:G38)</f>
        <v>19500000</v>
      </c>
      <c r="H39" s="109">
        <f>SUM(H35:H38)</f>
        <v>129510</v>
      </c>
      <c r="I39" s="109">
        <f>SUM(I35:I38)</f>
        <v>6475</v>
      </c>
      <c r="J39" s="110">
        <f>SUM(J35:J38)</f>
        <v>19635985</v>
      </c>
    </row>
    <row r="41" ht="14.25" thickBot="1"/>
    <row r="42" spans="1:9" ht="14.25" thickBot="1">
      <c r="A42" s="164" t="s">
        <v>512</v>
      </c>
      <c r="B42" s="164"/>
      <c r="C42" s="164"/>
      <c r="D42" s="164"/>
      <c r="E42" s="174" t="s">
        <v>513</v>
      </c>
      <c r="F42" s="167"/>
      <c r="G42" s="167"/>
      <c r="H42" s="167"/>
      <c r="I42" s="111">
        <f>DSUM($A$2:$J$20,I34,G48:G49)</f>
        <v>13840</v>
      </c>
    </row>
    <row r="43" spans="1:9" ht="13.5">
      <c r="A43" s="4" t="s">
        <v>486</v>
      </c>
      <c r="B43" s="5" t="s">
        <v>492</v>
      </c>
      <c r="C43" s="5" t="s">
        <v>493</v>
      </c>
      <c r="D43" s="6" t="s">
        <v>494</v>
      </c>
      <c r="E43" s="175" t="s">
        <v>514</v>
      </c>
      <c r="F43" s="176"/>
      <c r="G43" s="176"/>
      <c r="H43" s="176"/>
      <c r="I43" s="101">
        <f>DMAX($A$2:$J$20,H34,G50:G51)</f>
        <v>35241</v>
      </c>
    </row>
    <row r="44" spans="1:9" ht="13.5">
      <c r="A44" s="7" t="s">
        <v>501</v>
      </c>
      <c r="B44" s="2">
        <f>DSUM($A$2:$J$20,$H$34,A50:A51)</f>
        <v>56798</v>
      </c>
      <c r="C44" s="2">
        <f>DSUM($A$2:$J$20,$I$34,A50:A51)</f>
        <v>2837</v>
      </c>
      <c r="D44" s="101">
        <f>DSUM($A$2:$J$20,$J$34,A50:A51)</f>
        <v>7287635</v>
      </c>
      <c r="E44" s="175" t="s">
        <v>515</v>
      </c>
      <c r="F44" s="176"/>
      <c r="G44" s="176"/>
      <c r="H44" s="176"/>
      <c r="I44" s="101">
        <f>DMIN($A$2:$J$20,F34,G52:G53)</f>
        <v>3000</v>
      </c>
    </row>
    <row r="45" spans="1:9" ht="14.25" thickBot="1">
      <c r="A45" s="7" t="s">
        <v>503</v>
      </c>
      <c r="B45" s="2">
        <f>DSUM($A$2:$J$20,$H$34,B50:B51)</f>
        <v>172751</v>
      </c>
      <c r="C45" s="2">
        <f>DSUM($A$2:$J$20,$I$34,B50:B51)</f>
        <v>8637</v>
      </c>
      <c r="D45" s="101">
        <f>DSUM($A$2:$J$20,$J$34,B50:B51)</f>
        <v>26195388</v>
      </c>
      <c r="E45" s="184" t="s">
        <v>516</v>
      </c>
      <c r="F45" s="126"/>
      <c r="G45" s="126"/>
      <c r="H45" s="126"/>
      <c r="I45" s="87">
        <f>DSUM($A$2:$J$20,J34,G54:G55)</f>
        <v>13881374</v>
      </c>
    </row>
    <row r="46" spans="1:4" ht="13.5">
      <c r="A46" s="7" t="s">
        <v>505</v>
      </c>
      <c r="B46" s="2">
        <f>DSUM($A$2:$J$20,$H$34,C50:C51)</f>
        <v>201084</v>
      </c>
      <c r="C46" s="2">
        <f>DSUM($A$2:$J$20,$I$34,C50:C51)</f>
        <v>10052</v>
      </c>
      <c r="D46" s="101">
        <f>DSUM($A$2:$J$20,$J$34,C50:C51)</f>
        <v>31282136</v>
      </c>
    </row>
    <row r="47" spans="1:4" ht="14.25" thickBot="1">
      <c r="A47" s="9" t="s">
        <v>507</v>
      </c>
      <c r="B47" s="10">
        <f>DSUM($A$2:$J$20,$H$34,D50:D51)</f>
        <v>184300</v>
      </c>
      <c r="C47" s="10">
        <f>DSUM($A$2:$J$20,$I$34,D50:D51)</f>
        <v>9213</v>
      </c>
      <c r="D47" s="87">
        <f>DSUM($A$2:$J$20,$J$34,D50:D51)</f>
        <v>27946513</v>
      </c>
    </row>
    <row r="48" ht="13.5">
      <c r="G48" s="26" t="s">
        <v>494</v>
      </c>
    </row>
    <row r="49" ht="14.25" thickBot="1">
      <c r="G49" s="113" t="s">
        <v>517</v>
      </c>
    </row>
    <row r="50" spans="1:7" ht="13.5">
      <c r="A50" s="49" t="s">
        <v>486</v>
      </c>
      <c r="B50" s="50" t="s">
        <v>486</v>
      </c>
      <c r="C50" s="50" t="s">
        <v>486</v>
      </c>
      <c r="D50" s="76" t="s">
        <v>486</v>
      </c>
      <c r="F50" s="112"/>
      <c r="G50" s="114" t="s">
        <v>489</v>
      </c>
    </row>
    <row r="51" spans="1:7" ht="14.25" thickBot="1">
      <c r="A51" s="9" t="s">
        <v>501</v>
      </c>
      <c r="B51" s="10" t="s">
        <v>503</v>
      </c>
      <c r="C51" s="10" t="s">
        <v>505</v>
      </c>
      <c r="D51" s="20" t="s">
        <v>507</v>
      </c>
      <c r="G51" s="114" t="s">
        <v>518</v>
      </c>
    </row>
    <row r="52" ht="13.5">
      <c r="G52" s="114" t="s">
        <v>491</v>
      </c>
    </row>
    <row r="53" ht="13.5">
      <c r="G53" s="113" t="s">
        <v>519</v>
      </c>
    </row>
    <row r="54" ht="13.5">
      <c r="G54" s="114" t="s">
        <v>487</v>
      </c>
    </row>
    <row r="55" ht="14.25" thickBot="1">
      <c r="G55" s="27">
        <v>6673</v>
      </c>
    </row>
    <row r="64" ht="14.25" customHeight="1"/>
    <row r="68" spans="2:3" ht="14.25" thickBot="1">
      <c r="B68" s="164" t="s">
        <v>534</v>
      </c>
      <c r="C68" s="164"/>
    </row>
    <row r="69" spans="2:8" ht="13.5">
      <c r="B69" s="157" t="s">
        <v>521</v>
      </c>
      <c r="C69" s="158"/>
      <c r="D69" s="158"/>
      <c r="E69" s="158"/>
      <c r="F69" s="158"/>
      <c r="G69" s="158"/>
      <c r="H69" s="115" t="s">
        <v>529</v>
      </c>
    </row>
    <row r="70" spans="2:8" ht="13.5">
      <c r="B70" s="128" t="s">
        <v>522</v>
      </c>
      <c r="C70" s="129"/>
      <c r="D70" s="129"/>
      <c r="E70" s="129"/>
      <c r="F70" s="129"/>
      <c r="G70" s="129"/>
      <c r="H70" s="116" t="s">
        <v>530</v>
      </c>
    </row>
    <row r="71" spans="2:8" ht="13.5">
      <c r="B71" s="128" t="s">
        <v>523</v>
      </c>
      <c r="C71" s="129"/>
      <c r="D71" s="129"/>
      <c r="E71" s="129"/>
      <c r="F71" s="129"/>
      <c r="G71" s="129"/>
      <c r="H71" s="116" t="s">
        <v>531</v>
      </c>
    </row>
    <row r="72" spans="2:8" ht="13.5">
      <c r="B72" s="128" t="s">
        <v>524</v>
      </c>
      <c r="C72" s="129"/>
      <c r="D72" s="129"/>
      <c r="E72" s="129"/>
      <c r="F72" s="129"/>
      <c r="G72" s="129"/>
      <c r="H72" s="116" t="s">
        <v>532</v>
      </c>
    </row>
    <row r="73" spans="2:8" ht="13.5">
      <c r="B73" s="128" t="s">
        <v>525</v>
      </c>
      <c r="C73" s="129"/>
      <c r="D73" s="129"/>
      <c r="E73" s="129"/>
      <c r="F73" s="129"/>
      <c r="G73" s="129"/>
      <c r="H73" s="116" t="s">
        <v>533</v>
      </c>
    </row>
    <row r="74" spans="2:8" ht="14.25" thickBot="1">
      <c r="B74" s="181" t="s">
        <v>527</v>
      </c>
      <c r="C74" s="182"/>
      <c r="D74" s="182"/>
      <c r="E74" s="182" t="s">
        <v>528</v>
      </c>
      <c r="F74" s="182"/>
      <c r="G74" s="182"/>
      <c r="H74" s="183"/>
    </row>
  </sheetData>
  <mergeCells count="19">
    <mergeCell ref="B73:G73"/>
    <mergeCell ref="A33:J33"/>
    <mergeCell ref="B74:D74"/>
    <mergeCell ref="E74:H74"/>
    <mergeCell ref="B69:G69"/>
    <mergeCell ref="B70:G70"/>
    <mergeCell ref="B71:G71"/>
    <mergeCell ref="B72:G72"/>
    <mergeCell ref="E45:H45"/>
    <mergeCell ref="A42:D42"/>
    <mergeCell ref="A1:J1"/>
    <mergeCell ref="G24:I24"/>
    <mergeCell ref="A25:B25"/>
    <mergeCell ref="D25:E25"/>
    <mergeCell ref="H25:I25"/>
    <mergeCell ref="E42:H42"/>
    <mergeCell ref="E43:H43"/>
    <mergeCell ref="E44:H44"/>
    <mergeCell ref="B68:C68"/>
  </mergeCells>
  <printOptions/>
  <pageMargins left="0.75" right="0.75" top="0.54" bottom="0.54" header="0.512" footer="0.512"/>
  <pageSetup orientation="portrait" paperSize="1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7">
      <selection activeCell="E25" sqref="E25"/>
    </sheetView>
  </sheetViews>
  <sheetFormatPr defaultColWidth="9.00390625" defaultRowHeight="13.5"/>
  <cols>
    <col min="1" max="1" width="31.75390625" style="0" customWidth="1"/>
    <col min="3" max="3" width="12.375" style="0" customWidth="1"/>
    <col min="4" max="4" width="28.75390625" style="0" customWidth="1"/>
  </cols>
  <sheetData>
    <row r="1" spans="1:4" ht="18" thickBot="1">
      <c r="A1" s="185" t="s">
        <v>142</v>
      </c>
      <c r="B1" s="185"/>
      <c r="C1" s="185"/>
      <c r="D1" s="185"/>
    </row>
    <row r="2" spans="1:4" ht="14.25" thickBot="1">
      <c r="A2" s="33" t="s">
        <v>143</v>
      </c>
      <c r="B2" s="34" t="s">
        <v>144</v>
      </c>
      <c r="C2" s="34"/>
      <c r="D2" s="35" t="s">
        <v>145</v>
      </c>
    </row>
    <row r="3" ht="14.25" thickBot="1">
      <c r="A3" s="51" t="s">
        <v>146</v>
      </c>
    </row>
    <row r="4" spans="1:4" ht="13.5">
      <c r="A4" s="54" t="s">
        <v>147</v>
      </c>
      <c r="B4" s="5" t="s">
        <v>33</v>
      </c>
      <c r="C4" s="55" t="s">
        <v>34</v>
      </c>
      <c r="D4" s="6" t="s">
        <v>148</v>
      </c>
    </row>
    <row r="5" spans="1:4" ht="13.5">
      <c r="A5" s="56" t="s">
        <v>39</v>
      </c>
      <c r="B5" s="2" t="s">
        <v>149</v>
      </c>
      <c r="C5" s="53" t="s">
        <v>150</v>
      </c>
      <c r="D5" s="19" t="s">
        <v>151</v>
      </c>
    </row>
    <row r="6" spans="1:4" ht="14.25" thickBot="1">
      <c r="A6" s="57" t="s">
        <v>39</v>
      </c>
      <c r="B6" s="10" t="s">
        <v>38</v>
      </c>
      <c r="C6" s="58" t="s">
        <v>152</v>
      </c>
      <c r="D6" s="20" t="s">
        <v>153</v>
      </c>
    </row>
    <row r="7" spans="1:3" ht="13.5">
      <c r="A7" s="51"/>
      <c r="C7" s="52"/>
    </row>
    <row r="8" spans="1:3" ht="14.25" thickBot="1">
      <c r="A8" s="51" t="s">
        <v>154</v>
      </c>
      <c r="C8" s="52"/>
    </row>
    <row r="9" spans="1:4" ht="13.5">
      <c r="A9" s="54" t="s">
        <v>155</v>
      </c>
      <c r="B9" s="5" t="s">
        <v>156</v>
      </c>
      <c r="C9" s="55" t="s">
        <v>157</v>
      </c>
      <c r="D9" s="6" t="s">
        <v>158</v>
      </c>
    </row>
    <row r="10" spans="1:4" ht="13.5">
      <c r="A10" s="56" t="s">
        <v>159</v>
      </c>
      <c r="B10" s="2" t="s">
        <v>160</v>
      </c>
      <c r="C10" s="53" t="s">
        <v>161</v>
      </c>
      <c r="D10" s="19" t="s">
        <v>162</v>
      </c>
    </row>
    <row r="11" spans="1:4" ht="13.5">
      <c r="A11" s="56" t="s">
        <v>163</v>
      </c>
      <c r="B11" s="2" t="s">
        <v>164</v>
      </c>
      <c r="C11" s="53" t="s">
        <v>165</v>
      </c>
      <c r="D11" s="19" t="s">
        <v>166</v>
      </c>
    </row>
    <row r="12" spans="1:4" ht="13.5">
      <c r="A12" s="56" t="s">
        <v>167</v>
      </c>
      <c r="B12" s="2" t="s">
        <v>168</v>
      </c>
      <c r="C12" s="53" t="s">
        <v>169</v>
      </c>
      <c r="D12" s="19" t="s">
        <v>170</v>
      </c>
    </row>
    <row r="13" spans="1:4" ht="13.5">
      <c r="A13" s="56" t="s">
        <v>171</v>
      </c>
      <c r="B13" s="2" t="s">
        <v>172</v>
      </c>
      <c r="C13" s="53" t="s">
        <v>173</v>
      </c>
      <c r="D13" s="19" t="s">
        <v>174</v>
      </c>
    </row>
    <row r="14" spans="1:4" ht="14.25" thickBot="1">
      <c r="A14" s="57" t="s">
        <v>175</v>
      </c>
      <c r="B14" s="10" t="s">
        <v>176</v>
      </c>
      <c r="C14" s="58" t="s">
        <v>177</v>
      </c>
      <c r="D14" s="20" t="s">
        <v>178</v>
      </c>
    </row>
    <row r="15" spans="1:3" ht="13.5">
      <c r="A15" s="51"/>
      <c r="C15" s="52"/>
    </row>
    <row r="16" spans="1:3" ht="14.25" thickBot="1">
      <c r="A16" s="51" t="s">
        <v>179</v>
      </c>
      <c r="C16" s="52"/>
    </row>
    <row r="17" spans="1:4" ht="14.25" thickBot="1">
      <c r="A17" s="135" t="s">
        <v>612</v>
      </c>
      <c r="B17" s="136" t="s">
        <v>609</v>
      </c>
      <c r="C17" s="137" t="s">
        <v>610</v>
      </c>
      <c r="D17" s="18" t="s">
        <v>611</v>
      </c>
    </row>
    <row r="18" spans="1:4" ht="13.5">
      <c r="A18" s="138"/>
      <c r="B18" s="138"/>
      <c r="C18" s="139"/>
      <c r="D18" s="140"/>
    </row>
    <row r="19" spans="1:3" ht="14.25" thickBot="1">
      <c r="A19" s="51" t="s">
        <v>613</v>
      </c>
      <c r="B19" s="51"/>
      <c r="C19" s="52"/>
    </row>
    <row r="20" spans="1:4" ht="13.5">
      <c r="A20" s="54" t="s">
        <v>54</v>
      </c>
      <c r="B20" s="5" t="s">
        <v>53</v>
      </c>
      <c r="C20" s="55" t="s">
        <v>55</v>
      </c>
      <c r="D20" s="6" t="s">
        <v>180</v>
      </c>
    </row>
    <row r="21" spans="1:4" ht="13.5">
      <c r="A21" s="56" t="s">
        <v>181</v>
      </c>
      <c r="B21" s="2" t="s">
        <v>182</v>
      </c>
      <c r="C21" s="53" t="s">
        <v>183</v>
      </c>
      <c r="D21" s="19" t="s">
        <v>184</v>
      </c>
    </row>
    <row r="22" spans="1:4" ht="13.5">
      <c r="A22" s="56" t="s">
        <v>185</v>
      </c>
      <c r="B22" s="2" t="s">
        <v>186</v>
      </c>
      <c r="C22" s="53" t="s">
        <v>187</v>
      </c>
      <c r="D22" s="19" t="s">
        <v>188</v>
      </c>
    </row>
    <row r="23" spans="1:4" ht="13.5">
      <c r="A23" s="56" t="s">
        <v>189</v>
      </c>
      <c r="B23" s="2" t="s">
        <v>190</v>
      </c>
      <c r="C23" s="53" t="s">
        <v>191</v>
      </c>
      <c r="D23" s="19" t="s">
        <v>192</v>
      </c>
    </row>
    <row r="24" spans="1:4" ht="13.5">
      <c r="A24" s="56" t="s">
        <v>193</v>
      </c>
      <c r="B24" s="2" t="s">
        <v>194</v>
      </c>
      <c r="C24" s="53" t="s">
        <v>195</v>
      </c>
      <c r="D24" s="19" t="s">
        <v>196</v>
      </c>
    </row>
    <row r="25" spans="1:4" ht="13.5">
      <c r="A25" s="56" t="s">
        <v>197</v>
      </c>
      <c r="B25" s="2" t="s">
        <v>44</v>
      </c>
      <c r="C25" s="53" t="s">
        <v>198</v>
      </c>
      <c r="D25" s="19" t="s">
        <v>199</v>
      </c>
    </row>
    <row r="26" spans="1:4" ht="14.25" thickBot="1">
      <c r="A26" s="57" t="s">
        <v>200</v>
      </c>
      <c r="B26" s="10" t="s">
        <v>47</v>
      </c>
      <c r="C26" s="58" t="s">
        <v>201</v>
      </c>
      <c r="D26" s="20" t="s">
        <v>202</v>
      </c>
    </row>
    <row r="27" spans="1:3" ht="13.5">
      <c r="A27" s="51"/>
      <c r="C27" s="52"/>
    </row>
    <row r="28" spans="1:3" ht="14.25" thickBot="1">
      <c r="A28" s="51" t="s">
        <v>203</v>
      </c>
      <c r="C28" s="52"/>
    </row>
    <row r="29" spans="1:4" ht="13.5">
      <c r="A29" s="54" t="s">
        <v>204</v>
      </c>
      <c r="B29" s="5" t="s">
        <v>205</v>
      </c>
      <c r="C29" s="55" t="s">
        <v>206</v>
      </c>
      <c r="D29" s="6" t="s">
        <v>207</v>
      </c>
    </row>
    <row r="30" spans="1:4" ht="13.5">
      <c r="A30" s="56" t="s">
        <v>208</v>
      </c>
      <c r="B30" s="2" t="s">
        <v>209</v>
      </c>
      <c r="C30" s="53" t="s">
        <v>210</v>
      </c>
      <c r="D30" s="19" t="s">
        <v>211</v>
      </c>
    </row>
    <row r="31" spans="1:4" ht="13.5">
      <c r="A31" s="56" t="s">
        <v>212</v>
      </c>
      <c r="B31" s="2" t="s">
        <v>213</v>
      </c>
      <c r="C31" s="53" t="s">
        <v>214</v>
      </c>
      <c r="D31" s="19" t="s">
        <v>215</v>
      </c>
    </row>
    <row r="32" spans="1:4" ht="14.25" thickBot="1">
      <c r="A32" s="57" t="s">
        <v>216</v>
      </c>
      <c r="B32" s="10" t="s">
        <v>217</v>
      </c>
      <c r="C32" s="58" t="s">
        <v>218</v>
      </c>
      <c r="D32" s="20" t="s">
        <v>219</v>
      </c>
    </row>
    <row r="33" spans="1:3" ht="13.5">
      <c r="A33" s="51"/>
      <c r="C33" s="52"/>
    </row>
    <row r="34" spans="1:3" ht="14.25" thickBot="1">
      <c r="A34" s="51" t="s">
        <v>220</v>
      </c>
      <c r="C34" s="52"/>
    </row>
    <row r="35" spans="1:4" ht="13.5">
      <c r="A35" s="54" t="s">
        <v>221</v>
      </c>
      <c r="B35" s="5" t="s">
        <v>222</v>
      </c>
      <c r="C35" s="55" t="s">
        <v>223</v>
      </c>
      <c r="D35" s="6" t="s">
        <v>224</v>
      </c>
    </row>
    <row r="36" spans="1:4" ht="13.5">
      <c r="A36" s="56" t="s">
        <v>225</v>
      </c>
      <c r="B36" s="2" t="s">
        <v>226</v>
      </c>
      <c r="C36" s="53" t="s">
        <v>227</v>
      </c>
      <c r="D36" s="19" t="s">
        <v>228</v>
      </c>
    </row>
    <row r="37" spans="1:4" ht="13.5">
      <c r="A37" s="56" t="s">
        <v>229</v>
      </c>
      <c r="B37" s="2" t="s">
        <v>230</v>
      </c>
      <c r="C37" s="53" t="s">
        <v>231</v>
      </c>
      <c r="D37" s="19" t="s">
        <v>232</v>
      </c>
    </row>
    <row r="38" spans="1:4" ht="13.5">
      <c r="A38" s="56" t="s">
        <v>233</v>
      </c>
      <c r="B38" s="2" t="s">
        <v>234</v>
      </c>
      <c r="C38" s="53" t="s">
        <v>235</v>
      </c>
      <c r="D38" s="19" t="s">
        <v>236</v>
      </c>
    </row>
    <row r="39" spans="1:4" ht="13.5">
      <c r="A39" s="56" t="s">
        <v>237</v>
      </c>
      <c r="B39" s="2" t="s">
        <v>50</v>
      </c>
      <c r="C39" s="53" t="s">
        <v>238</v>
      </c>
      <c r="D39" s="19" t="s">
        <v>239</v>
      </c>
    </row>
    <row r="40" spans="1:4" ht="14.25" thickBot="1">
      <c r="A40" s="57" t="s">
        <v>229</v>
      </c>
      <c r="B40" s="10" t="s">
        <v>240</v>
      </c>
      <c r="C40" s="58" t="s">
        <v>241</v>
      </c>
      <c r="D40" s="20" t="s">
        <v>242</v>
      </c>
    </row>
    <row r="41" spans="1:3" ht="13.5">
      <c r="A41" s="51"/>
      <c r="C41" s="52"/>
    </row>
    <row r="42" spans="1:3" ht="14.25" thickBot="1">
      <c r="A42" s="51" t="s">
        <v>243</v>
      </c>
      <c r="C42" s="52"/>
    </row>
    <row r="43" spans="1:4" ht="13.5">
      <c r="A43" s="54" t="s">
        <v>244</v>
      </c>
      <c r="B43" s="5" t="s">
        <v>245</v>
      </c>
      <c r="C43" s="55" t="s">
        <v>58</v>
      </c>
      <c r="D43" s="6" t="s">
        <v>246</v>
      </c>
    </row>
    <row r="44" spans="1:4" ht="14.25" thickBot="1">
      <c r="A44" s="57" t="s">
        <v>247</v>
      </c>
      <c r="B44" s="10" t="s">
        <v>41</v>
      </c>
      <c r="C44" s="58" t="s">
        <v>248</v>
      </c>
      <c r="D44" s="20" t="s">
        <v>249</v>
      </c>
    </row>
    <row r="45" spans="1:3" ht="13.5">
      <c r="A45" s="51"/>
      <c r="C45" s="52"/>
    </row>
    <row r="46" spans="1:3" ht="14.25" thickBot="1">
      <c r="A46" s="51" t="s">
        <v>250</v>
      </c>
      <c r="C46" s="52"/>
    </row>
    <row r="47" spans="1:4" ht="13.5">
      <c r="A47" s="54" t="s">
        <v>251</v>
      </c>
      <c r="B47" s="5" t="s">
        <v>252</v>
      </c>
      <c r="C47" s="55" t="s">
        <v>253</v>
      </c>
      <c r="D47" s="6" t="s">
        <v>254</v>
      </c>
    </row>
    <row r="48" spans="1:4" ht="13.5">
      <c r="A48" s="56" t="s">
        <v>255</v>
      </c>
      <c r="B48" s="2" t="s">
        <v>256</v>
      </c>
      <c r="C48" s="53" t="s">
        <v>257</v>
      </c>
      <c r="D48" s="19" t="s">
        <v>258</v>
      </c>
    </row>
    <row r="49" spans="1:4" ht="13.5">
      <c r="A49" s="56" t="s">
        <v>259</v>
      </c>
      <c r="B49" s="2" t="s">
        <v>70</v>
      </c>
      <c r="C49" s="53" t="s">
        <v>65</v>
      </c>
      <c r="D49" s="19" t="s">
        <v>70</v>
      </c>
    </row>
    <row r="50" spans="1:4" ht="13.5">
      <c r="A50" s="56" t="s">
        <v>260</v>
      </c>
      <c r="B50" s="2" t="s">
        <v>261</v>
      </c>
      <c r="C50" s="53" t="s">
        <v>262</v>
      </c>
      <c r="D50" s="19" t="s">
        <v>263</v>
      </c>
    </row>
    <row r="51" spans="1:4" ht="13.5">
      <c r="A51" s="56" t="s">
        <v>264</v>
      </c>
      <c r="B51" s="2" t="s">
        <v>265</v>
      </c>
      <c r="C51" s="53" t="s">
        <v>266</v>
      </c>
      <c r="D51" s="19" t="s">
        <v>267</v>
      </c>
    </row>
    <row r="52" spans="1:4" ht="13.5">
      <c r="A52" s="56" t="s">
        <v>268</v>
      </c>
      <c r="B52" s="2" t="s">
        <v>269</v>
      </c>
      <c r="C52" s="53" t="s">
        <v>270</v>
      </c>
      <c r="D52" s="19" t="s">
        <v>271</v>
      </c>
    </row>
    <row r="53" spans="1:4" ht="13.5">
      <c r="A53" s="56" t="s">
        <v>272</v>
      </c>
      <c r="B53" s="2" t="s">
        <v>273</v>
      </c>
      <c r="C53" s="53" t="s">
        <v>274</v>
      </c>
      <c r="D53" s="19" t="s">
        <v>275</v>
      </c>
    </row>
    <row r="54" spans="1:4" ht="13.5">
      <c r="A54" s="56" t="s">
        <v>276</v>
      </c>
      <c r="B54" s="2" t="s">
        <v>277</v>
      </c>
      <c r="C54" s="53" t="s">
        <v>278</v>
      </c>
      <c r="D54" s="19" t="s">
        <v>279</v>
      </c>
    </row>
    <row r="55" spans="1:4" ht="14.25" thickBot="1">
      <c r="A55" s="57" t="s">
        <v>280</v>
      </c>
      <c r="B55" s="10" t="s">
        <v>281</v>
      </c>
      <c r="C55" s="58" t="s">
        <v>282</v>
      </c>
      <c r="D55" s="20" t="s">
        <v>283</v>
      </c>
    </row>
  </sheetData>
  <mergeCells count="1">
    <mergeCell ref="A1:D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近常芳夫</dc:creator>
  <cp:keywords/>
  <dc:description/>
  <cp:lastModifiedBy>近常芳夫</cp:lastModifiedBy>
  <cp:lastPrinted>2004-06-05T23:38:33Z</cp:lastPrinted>
  <dcterms:created xsi:type="dcterms:W3CDTF">2004-05-13T05:03:26Z</dcterms:created>
  <dcterms:modified xsi:type="dcterms:W3CDTF">2004-06-06T19:50:32Z</dcterms:modified>
  <cp:category/>
  <cp:version/>
  <cp:contentType/>
  <cp:contentStatus/>
</cp:coreProperties>
</file>